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fileSharing userName="Lena Nolte" algorithmName="SHA-512" hashValue="jrkme8Ypbeibt8M4XvG6EW6xu78Ce5ks+w+8uxzi4glGuYdXFZ0yzPNWwiru7Z1zyVf31dALXLIqVH/YpEBKkQ==" saltValue="WMcxn6e5CqbBE6qf38lhp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lte\Documents\myStandards GmbH\Marketing\Homepage\Entwürfe neuer Content\NOD-Daten\"/>
    </mc:Choice>
  </mc:AlternateContent>
  <xr:revisionPtr revIDLastSave="0" documentId="13_ncr:10001_{51E98C7E-402C-4D5A-A5B7-EA2D4609D83E}" xr6:coauthVersionLast="47" xr6:coauthVersionMax="47" xr10:uidLastSave="{00000000-0000-0000-0000-000000000000}"/>
  <bookViews>
    <workbookView xWindow="30612" yWindow="-108" windowWidth="30936" windowHeight="16896" xr2:uid="{B94A3583-14A8-F34F-AA50-09FCA8F98EA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1" l="1"/>
  <c r="N17" i="1" s="1"/>
  <c r="O16" i="1"/>
  <c r="O17" i="1" s="1"/>
  <c r="O19" i="1" s="1"/>
  <c r="P16" i="1"/>
  <c r="P17" i="1" s="1"/>
  <c r="P19" i="1" s="1"/>
  <c r="Q16" i="1"/>
  <c r="Q17" i="1" s="1"/>
  <c r="R16" i="1"/>
  <c r="R17" i="1" s="1"/>
  <c r="AD16" i="1"/>
  <c r="AE16" i="1"/>
  <c r="AE17" i="1" s="1"/>
  <c r="AE19" i="1" s="1"/>
  <c r="AF16" i="1"/>
  <c r="AF17" i="1" s="1"/>
  <c r="AF19" i="1" s="1"/>
  <c r="AD17" i="1"/>
  <c r="L18" i="1"/>
  <c r="M18" i="1"/>
  <c r="N18" i="1"/>
  <c r="O18" i="1"/>
  <c r="P18" i="1"/>
  <c r="AB18" i="1"/>
  <c r="AC18" i="1"/>
  <c r="AD18" i="1"/>
  <c r="AE18" i="1"/>
  <c r="AF18" i="1"/>
  <c r="C13" i="1"/>
  <c r="C18" i="1" s="1"/>
  <c r="D13" i="1"/>
  <c r="D18" i="1" s="1"/>
  <c r="E13" i="1"/>
  <c r="E18" i="1" s="1"/>
  <c r="F13" i="1"/>
  <c r="F18" i="1" s="1"/>
  <c r="F19" i="1" s="1"/>
  <c r="G13" i="1"/>
  <c r="G18" i="1" s="1"/>
  <c r="H13" i="1"/>
  <c r="H18" i="1" s="1"/>
  <c r="I13" i="1"/>
  <c r="I18" i="1" s="1"/>
  <c r="J13" i="1"/>
  <c r="J18" i="1" s="1"/>
  <c r="K13" i="1"/>
  <c r="K18" i="1" s="1"/>
  <c r="L13" i="1"/>
  <c r="M13" i="1"/>
  <c r="N13" i="1"/>
  <c r="O13" i="1"/>
  <c r="P13" i="1"/>
  <c r="Q13" i="1"/>
  <c r="Q18" i="1" s="1"/>
  <c r="R13" i="1"/>
  <c r="R18" i="1" s="1"/>
  <c r="S13" i="1"/>
  <c r="S18" i="1" s="1"/>
  <c r="T13" i="1"/>
  <c r="T18" i="1" s="1"/>
  <c r="U13" i="1"/>
  <c r="U18" i="1" s="1"/>
  <c r="V13" i="1"/>
  <c r="V18" i="1" s="1"/>
  <c r="V19" i="1" s="1"/>
  <c r="W13" i="1"/>
  <c r="W18" i="1" s="1"/>
  <c r="X13" i="1"/>
  <c r="X18" i="1" s="1"/>
  <c r="Y13" i="1"/>
  <c r="Y18" i="1" s="1"/>
  <c r="Z13" i="1"/>
  <c r="Z18" i="1" s="1"/>
  <c r="AA13" i="1"/>
  <c r="AA18" i="1" s="1"/>
  <c r="AB13" i="1"/>
  <c r="AC13" i="1"/>
  <c r="AD13" i="1"/>
  <c r="AE13" i="1"/>
  <c r="AF13" i="1"/>
  <c r="C14" i="1"/>
  <c r="C16" i="1" s="1"/>
  <c r="C17" i="1" s="1"/>
  <c r="C19" i="1" s="1"/>
  <c r="D14" i="1"/>
  <c r="D16" i="1" s="1"/>
  <c r="D17" i="1" s="1"/>
  <c r="D19" i="1" s="1"/>
  <c r="E14" i="1"/>
  <c r="E16" i="1" s="1"/>
  <c r="E17" i="1" s="1"/>
  <c r="F14" i="1"/>
  <c r="F16" i="1" s="1"/>
  <c r="F17" i="1" s="1"/>
  <c r="G14" i="1"/>
  <c r="G16" i="1" s="1"/>
  <c r="G17" i="1" s="1"/>
  <c r="H14" i="1"/>
  <c r="H16" i="1" s="1"/>
  <c r="H17" i="1" s="1"/>
  <c r="I14" i="1"/>
  <c r="I16" i="1" s="1"/>
  <c r="I17" i="1" s="1"/>
  <c r="J14" i="1"/>
  <c r="J16" i="1" s="1"/>
  <c r="J17" i="1" s="1"/>
  <c r="K14" i="1"/>
  <c r="K16" i="1" s="1"/>
  <c r="K17" i="1" s="1"/>
  <c r="L14" i="1"/>
  <c r="L16" i="1" s="1"/>
  <c r="L17" i="1" s="1"/>
  <c r="L19" i="1" s="1"/>
  <c r="M14" i="1"/>
  <c r="M16" i="1" s="1"/>
  <c r="M17" i="1" s="1"/>
  <c r="M19" i="1" s="1"/>
  <c r="N14" i="1"/>
  <c r="O14" i="1"/>
  <c r="P14" i="1"/>
  <c r="Q14" i="1"/>
  <c r="R14" i="1"/>
  <c r="S14" i="1"/>
  <c r="S16" i="1" s="1"/>
  <c r="S17" i="1" s="1"/>
  <c r="S19" i="1" s="1"/>
  <c r="T14" i="1"/>
  <c r="T16" i="1" s="1"/>
  <c r="T17" i="1" s="1"/>
  <c r="T19" i="1" s="1"/>
  <c r="U14" i="1"/>
  <c r="U16" i="1" s="1"/>
  <c r="U17" i="1" s="1"/>
  <c r="U19" i="1" s="1"/>
  <c r="V14" i="1"/>
  <c r="V16" i="1" s="1"/>
  <c r="V17" i="1" s="1"/>
  <c r="W14" i="1"/>
  <c r="W16" i="1" s="1"/>
  <c r="W17" i="1" s="1"/>
  <c r="X14" i="1"/>
  <c r="X16" i="1" s="1"/>
  <c r="X17" i="1" s="1"/>
  <c r="Y14" i="1"/>
  <c r="Y16" i="1" s="1"/>
  <c r="Y17" i="1" s="1"/>
  <c r="Z14" i="1"/>
  <c r="Z16" i="1" s="1"/>
  <c r="Z17" i="1" s="1"/>
  <c r="AA14" i="1"/>
  <c r="AA16" i="1" s="1"/>
  <c r="AA17" i="1" s="1"/>
  <c r="AB14" i="1"/>
  <c r="AB16" i="1" s="1"/>
  <c r="AB17" i="1" s="1"/>
  <c r="AB19" i="1" s="1"/>
  <c r="AC14" i="1"/>
  <c r="AC16" i="1" s="1"/>
  <c r="AC17" i="1" s="1"/>
  <c r="AC19" i="1" s="1"/>
  <c r="AD14" i="1"/>
  <c r="AE14" i="1"/>
  <c r="AF14" i="1"/>
  <c r="B14" i="1"/>
  <c r="B16" i="1" s="1"/>
  <c r="B17" i="1" s="1"/>
  <c r="B13" i="1"/>
  <c r="B18" i="1" s="1"/>
  <c r="H19" i="1" l="1"/>
  <c r="X19" i="1"/>
  <c r="G19" i="1"/>
  <c r="J19" i="1"/>
  <c r="W19" i="1"/>
  <c r="K19" i="1"/>
  <c r="I19" i="1"/>
  <c r="E19" i="1"/>
  <c r="Z19" i="1"/>
  <c r="AA19" i="1"/>
  <c r="Y19" i="1"/>
  <c r="AD19" i="1"/>
  <c r="B19" i="1"/>
  <c r="R19" i="1"/>
  <c r="N19" i="1"/>
  <c r="Q19" i="1"/>
</calcChain>
</file>

<file path=xl/sharedStrings.xml><?xml version="1.0" encoding="utf-8"?>
<sst xmlns="http://schemas.openxmlformats.org/spreadsheetml/2006/main" count="82" uniqueCount="82">
  <si>
    <t>[µg/g]</t>
  </si>
  <si>
    <t>Mg</t>
  </si>
  <si>
    <t>Ca</t>
  </si>
  <si>
    <t>Sc</t>
  </si>
  <si>
    <t>V</t>
  </si>
  <si>
    <t>Co</t>
  </si>
  <si>
    <t>Cu</t>
  </si>
  <si>
    <t>Ga</t>
  </si>
  <si>
    <t>As</t>
  </si>
  <si>
    <t>Rb</t>
  </si>
  <si>
    <t>Sr</t>
  </si>
  <si>
    <t>Y</t>
  </si>
  <si>
    <t>Mo</t>
  </si>
  <si>
    <t>Cd</t>
  </si>
  <si>
    <t>Sb</t>
  </si>
  <si>
    <t>Ba</t>
  </si>
  <si>
    <t>La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</si>
  <si>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</si>
  <si>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</si>
  <si>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</si>
  <si>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</si>
  <si>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</si>
  <si>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</si>
  <si>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</si>
  <si>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</si>
  <si>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</si>
  <si>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</si>
  <si>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</si>
  <si>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W</t>
  </si>
  <si>
    <t>Pb</t>
  </si>
  <si>
    <t>Th</t>
  </si>
  <si>
    <t>U</t>
  </si>
  <si>
    <t>Result 1</t>
  </si>
  <si>
    <t>Result 2</t>
  </si>
  <si>
    <t>Result 3</t>
  </si>
  <si>
    <t>Result 4</t>
  </si>
  <si>
    <t>Result 5</t>
  </si>
  <si>
    <t>Result 6</t>
  </si>
  <si>
    <t>Result 7</t>
  </si>
  <si>
    <t>Horwitz RSD [%]</t>
  </si>
  <si>
    <t>NOD-A1-NP Quantified using NIST 612 as a primary reference Material</t>
  </si>
  <si>
    <t>The results listed above are the average of 3 measurements performed in 7 designated areas throughout the pellet's surface</t>
  </si>
  <si>
    <t>Analytical setup</t>
  </si>
  <si>
    <t>ICP-MS</t>
  </si>
  <si>
    <t>AttomES HR-ICP-MS, Nu Instruments</t>
  </si>
  <si>
    <t>Laser Ablation</t>
  </si>
  <si>
    <t>Resonetics RESOlution M-50-LR 193nm eximer laser.</t>
  </si>
  <si>
    <t>Spot size</t>
  </si>
  <si>
    <t>48um</t>
  </si>
  <si>
    <t>Frequency</t>
  </si>
  <si>
    <t>5 Hz</t>
  </si>
  <si>
    <t>Fluence</t>
  </si>
  <si>
    <r>
      <t>2.5 J/cm</t>
    </r>
    <r>
      <rPr>
        <vertAlign val="superscript"/>
        <sz val="11"/>
        <color theme="1"/>
        <rFont val="Calibri"/>
        <family val="2"/>
        <scheme val="minor"/>
      </rPr>
      <t>3</t>
    </r>
  </si>
  <si>
    <t>Ablation time</t>
  </si>
  <si>
    <t>40 s</t>
  </si>
  <si>
    <t>Gas blank</t>
  </si>
  <si>
    <t>13 s</t>
  </si>
  <si>
    <t>Scan mode</t>
  </si>
  <si>
    <t>Linked scan</t>
  </si>
  <si>
    <t>Total cycles</t>
  </si>
  <si>
    <t>Quantification</t>
  </si>
  <si>
    <t>Internal standard</t>
  </si>
  <si>
    <t>Na</t>
  </si>
  <si>
    <t>Data evaluation</t>
  </si>
  <si>
    <t>Iolite 4</t>
  </si>
  <si>
    <t>Copyright © 2021 myStandards GmbH. All Rights Reserved.</t>
  </si>
  <si>
    <t>HORRAT of ≤ 1 is set as a benchmark for a usable reproducibility</t>
  </si>
  <si>
    <t>Average</t>
  </si>
  <si>
    <t>Standard Error</t>
  </si>
  <si>
    <t>Expansion Factor [k]</t>
  </si>
  <si>
    <t>Expanded Uncertainty</t>
  </si>
  <si>
    <t>Relative expanded Uncertainty [95% CL]</t>
  </si>
  <si>
    <t>Horwitz Ratio [HORRAT]</t>
  </si>
  <si>
    <t>The total number of measurements is 21</t>
  </si>
  <si>
    <t>HORRAT = Measured Relative Standard Deviation / Calculated Relative Standard Deviation using the Horwitz equation</t>
  </si>
  <si>
    <r>
      <t>Horwitz, W., Albert, R. (1995)</t>
    </r>
    <r>
      <rPr>
        <sz val="11"/>
        <color theme="1"/>
        <rFont val="Calibri"/>
        <family val="2"/>
        <scheme val="minor"/>
      </rPr>
      <t xml:space="preserve">. Precision in analytical measurements: Expected values and </t>
    </r>
  </si>
  <si>
    <r>
      <t xml:space="preserve">and consequences in geochemical analyses. </t>
    </r>
    <r>
      <rPr>
        <i/>
        <sz val="11"/>
        <color theme="1"/>
        <rFont val="Calibri"/>
        <family val="2"/>
        <scheme val="minor"/>
      </rPr>
      <t>Fresenius Journal of Analytcal Chemistry.</t>
    </r>
  </si>
  <si>
    <t>351:507-513</t>
  </si>
  <si>
    <t>NIST610</t>
  </si>
  <si>
    <t>These data are intended to illustrate an achievable reproducibiity. For calibration and validation purposes please use the values from the product information sheet</t>
  </si>
  <si>
    <t>Data were acquired at the University of Bergen, Norway.</t>
  </si>
  <si>
    <t>We would like to thank Siv Hjorth Dundas for providing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</si>
</sst>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1" applyFont="1"/>
    <xf numFmtId="0" fontId="6" fillId="0" borderId="0" xfId="1"/>
    <xf numFmtId="0" fontId="8" fillId="0" borderId="0" xfId="1" applyFont="1"/>
    <xf numFmtId="0" fontId="0" fillId="0" borderId="0" xfId="1" applyFont="1"/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Normal 2" xfId="1" xr:uid="{DAA23F39-DD85-AD41-B950-C091EC9ACFDE}"/>
    <cellStyle name="Standard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9769</xdr:colOff>
      <xdr:row>21</xdr:row>
      <xdr:rowOff>0</xdr:rowOff>
    </xdr:from>
    <xdr:to>
      <xdr:col>10</xdr:col>
      <xdr:colOff>308708</xdr:colOff>
      <xdr:row>45</xdr:row>
      <xdr:rowOff>165150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8C77862-1C7E-1E43-B160-815955648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7923" y="4435231"/>
          <a:ext cx="7772400" cy="5137688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</xdr:row>
      <xdr:rowOff>12700</xdr:rowOff>
    </xdr:from>
    <xdr:to>
      <xdr:col>10</xdr:col>
      <xdr:colOff>355600</xdr:colOff>
      <xdr:row>46</xdr:row>
      <xdr:rowOff>19588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CB273CA-FC99-C04F-8794-994F35879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5700" y="4406900"/>
          <a:ext cx="7772400" cy="51376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3</xdr:col>
      <xdr:colOff>749300</xdr:colOff>
      <xdr:row>67</xdr:row>
      <xdr:rowOff>12700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00F93B0-11E6-9742-A251-C3D09748E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776200"/>
          <a:ext cx="48006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87244-9219-264B-B7E1-8AFA236B62F6}">
  <dimension ref="A1:AF62"/>
  <sheetViews>
    <sheetView showGridLines="0" tabSelected="1" zoomScale="70" zoomScaleNormal="70" workbookViewId="0"/>
  </sheetViews>
  <sheetFormatPr baseColWidth="10" defaultRowHeight="15.6" x14ac:dyDescent="0.3"/>
  <cols>
    <col min="1" max="1" width="31.5" customWidth="1"/>
  </cols>
  <sheetData>
    <row r="1" spans="1:32" ht="25.8" x14ac:dyDescent="0.5">
      <c r="A1" s="9" t="s">
        <v>40</v>
      </c>
    </row>
    <row r="3" spans="1:32" x14ac:dyDescent="0.3">
      <c r="A3" s="1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</row>
    <row r="4" spans="1:32" x14ac:dyDescent="0.3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3">
      <c r="A5" s="2" t="s">
        <v>32</v>
      </c>
      <c r="B5" s="5">
        <v>24900</v>
      </c>
      <c r="C5" s="5">
        <v>85766.666666666672</v>
      </c>
      <c r="D5" s="6">
        <v>8.6533333333333342</v>
      </c>
      <c r="E5" s="5">
        <v>454.73333333333329</v>
      </c>
      <c r="F5" s="5">
        <v>2623.3333333333335</v>
      </c>
      <c r="G5" s="5">
        <v>975.19999999999993</v>
      </c>
      <c r="H5" s="7">
        <v>14.206666666666665</v>
      </c>
      <c r="I5" s="5">
        <v>343.0333333333333</v>
      </c>
      <c r="J5" s="7">
        <v>12.686666666666667</v>
      </c>
      <c r="K5" s="5">
        <v>1163.3333333333333</v>
      </c>
      <c r="L5" s="7">
        <v>82.053333333333342</v>
      </c>
      <c r="M5" s="5">
        <v>311.8</v>
      </c>
      <c r="N5" s="6">
        <v>4.5266666666666664</v>
      </c>
      <c r="O5" s="7">
        <v>35.976666666666667</v>
      </c>
      <c r="P5" s="5">
        <v>1143.3333333333333</v>
      </c>
      <c r="Q5" s="7">
        <v>82.723333333333343</v>
      </c>
      <c r="R5" s="7">
        <v>17.83666666666667</v>
      </c>
      <c r="S5" s="7">
        <v>74.283333333333346</v>
      </c>
      <c r="T5" s="7">
        <v>16.68</v>
      </c>
      <c r="U5" s="6">
        <v>3.9</v>
      </c>
      <c r="V5" s="7">
        <v>17.373333333333335</v>
      </c>
      <c r="W5" s="6">
        <v>2.6333333333333329</v>
      </c>
      <c r="X5" s="6">
        <v>16.733333333333334</v>
      </c>
      <c r="Y5" s="6">
        <v>3.5166666666666671</v>
      </c>
      <c r="Z5" s="7">
        <v>10.023333333333333</v>
      </c>
      <c r="AA5" s="6">
        <v>1.45</v>
      </c>
      <c r="AB5" s="7">
        <v>9.66</v>
      </c>
      <c r="AC5" s="7">
        <v>67.31</v>
      </c>
      <c r="AD5" s="5">
        <v>1076.6666666666667</v>
      </c>
      <c r="AE5" s="7">
        <v>17.086666666666666</v>
      </c>
      <c r="AF5" s="6">
        <v>5.5266666666666664</v>
      </c>
    </row>
    <row r="6" spans="1:32" x14ac:dyDescent="0.3">
      <c r="A6" s="2" t="s">
        <v>33</v>
      </c>
      <c r="B6" s="5">
        <v>24566.666666666668</v>
      </c>
      <c r="C6" s="5">
        <v>87166.666666666672</v>
      </c>
      <c r="D6" s="6">
        <v>8.8800000000000008</v>
      </c>
      <c r="E6" s="5">
        <v>448.06666666666666</v>
      </c>
      <c r="F6" s="5">
        <v>2633.3333333333335</v>
      </c>
      <c r="G6" s="5">
        <v>958.83333333333337</v>
      </c>
      <c r="H6" s="7">
        <v>14.056666666666667</v>
      </c>
      <c r="I6" s="5">
        <v>341.06666666666666</v>
      </c>
      <c r="J6" s="7">
        <v>12.520000000000001</v>
      </c>
      <c r="K6" s="5">
        <v>1176.6666666666667</v>
      </c>
      <c r="L6" s="7">
        <v>82.793333333333337</v>
      </c>
      <c r="M6" s="5">
        <v>310.76666666666671</v>
      </c>
      <c r="N6" s="6">
        <v>4.419999999999999</v>
      </c>
      <c r="O6" s="7">
        <v>35.286666666666669</v>
      </c>
      <c r="P6" s="5">
        <v>1126.6666666666667</v>
      </c>
      <c r="Q6" s="7">
        <v>83.06</v>
      </c>
      <c r="R6" s="7">
        <v>17.763333333333332</v>
      </c>
      <c r="S6" s="7">
        <v>73.913333333333341</v>
      </c>
      <c r="T6" s="7">
        <v>15.979999999999999</v>
      </c>
      <c r="U6" s="6">
        <v>3.8166666666666669</v>
      </c>
      <c r="V6" s="7">
        <v>17.71</v>
      </c>
      <c r="W6" s="6">
        <v>2.6700000000000004</v>
      </c>
      <c r="X6" s="6">
        <v>16.7</v>
      </c>
      <c r="Y6" s="6">
        <v>3.6033333333333335</v>
      </c>
      <c r="Z6" s="7">
        <v>10.15</v>
      </c>
      <c r="AA6" s="6">
        <v>1.4733333333333334</v>
      </c>
      <c r="AB6" s="7">
        <v>10.076666666666668</v>
      </c>
      <c r="AC6" s="7">
        <v>68.523333333333326</v>
      </c>
      <c r="AD6" s="5">
        <v>1076.6666666666667</v>
      </c>
      <c r="AE6" s="7">
        <v>17.286666666666665</v>
      </c>
      <c r="AF6" s="6">
        <v>5.4533333333333331</v>
      </c>
    </row>
    <row r="7" spans="1:32" x14ac:dyDescent="0.3">
      <c r="A7" s="2" t="s">
        <v>34</v>
      </c>
      <c r="B7" s="5">
        <v>25433.333333333332</v>
      </c>
      <c r="C7" s="5">
        <v>87933.333333333328</v>
      </c>
      <c r="D7" s="6">
        <v>9.0166666666666657</v>
      </c>
      <c r="E7" s="5">
        <v>464.66666666666669</v>
      </c>
      <c r="F7" s="5">
        <v>2653.3333333333335</v>
      </c>
      <c r="G7" s="5">
        <v>991.46666666666658</v>
      </c>
      <c r="H7" s="7">
        <v>14.123333333333333</v>
      </c>
      <c r="I7" s="5">
        <v>350.26666666666665</v>
      </c>
      <c r="J7" s="7">
        <v>12.503333333333336</v>
      </c>
      <c r="K7" s="5">
        <v>1220</v>
      </c>
      <c r="L7" s="7">
        <v>85.58</v>
      </c>
      <c r="M7" s="5">
        <v>320.5333333333333</v>
      </c>
      <c r="N7" s="6">
        <v>4.416666666666667</v>
      </c>
      <c r="O7" s="7">
        <v>35.96</v>
      </c>
      <c r="P7" s="5">
        <v>1163.3333333333333</v>
      </c>
      <c r="Q7" s="7">
        <v>85.96</v>
      </c>
      <c r="R7" s="7">
        <v>18.240000000000002</v>
      </c>
      <c r="S7" s="7">
        <v>76.63</v>
      </c>
      <c r="T7" s="7">
        <v>17.096666666666668</v>
      </c>
      <c r="U7" s="6">
        <v>3.9133333333333336</v>
      </c>
      <c r="V7" s="7">
        <v>17.720000000000002</v>
      </c>
      <c r="W7" s="6">
        <v>2.7766666666666668</v>
      </c>
      <c r="X7" s="6">
        <v>17.103333333333335</v>
      </c>
      <c r="Y7" s="6">
        <v>3.6999999999999997</v>
      </c>
      <c r="Z7" s="7">
        <v>10.296666666666667</v>
      </c>
      <c r="AA7" s="6">
        <v>1.5033333333333332</v>
      </c>
      <c r="AB7" s="7">
        <v>10.430000000000001</v>
      </c>
      <c r="AC7" s="7">
        <v>70.00333333333333</v>
      </c>
      <c r="AD7" s="5">
        <v>1066.6666666666667</v>
      </c>
      <c r="AE7" s="7">
        <v>17.73</v>
      </c>
      <c r="AF7" s="6">
        <v>5.586666666666666</v>
      </c>
    </row>
    <row r="8" spans="1:32" x14ac:dyDescent="0.3">
      <c r="A8" s="2" t="s">
        <v>35</v>
      </c>
      <c r="B8" s="5">
        <v>25933.333333333332</v>
      </c>
      <c r="C8" s="5">
        <v>91200</v>
      </c>
      <c r="D8" s="6">
        <v>9.09</v>
      </c>
      <c r="E8" s="5">
        <v>469.93333333333334</v>
      </c>
      <c r="F8" s="5">
        <v>2766.6666666666665</v>
      </c>
      <c r="G8" s="5">
        <v>1019.9333333333334</v>
      </c>
      <c r="H8" s="7">
        <v>14.633333333333333</v>
      </c>
      <c r="I8" s="5">
        <v>365.83333333333331</v>
      </c>
      <c r="J8" s="7">
        <v>13.4</v>
      </c>
      <c r="K8" s="5">
        <v>1230</v>
      </c>
      <c r="L8" s="7">
        <v>86.513333333333335</v>
      </c>
      <c r="M8" s="5">
        <v>331.93333333333334</v>
      </c>
      <c r="N8" s="6">
        <v>4.7</v>
      </c>
      <c r="O8" s="7">
        <v>37.893333333333338</v>
      </c>
      <c r="P8" s="5">
        <v>1206.6666666666667</v>
      </c>
      <c r="Q8" s="7">
        <v>87.256666666666661</v>
      </c>
      <c r="R8" s="7">
        <v>18.333333333333332</v>
      </c>
      <c r="S8" s="7">
        <v>78.046666666666667</v>
      </c>
      <c r="T8" s="7">
        <v>17.086666666666666</v>
      </c>
      <c r="U8" s="6">
        <v>3.97</v>
      </c>
      <c r="V8" s="7">
        <v>17.739999999999998</v>
      </c>
      <c r="W8" s="6">
        <v>2.7899999999999996</v>
      </c>
      <c r="X8" s="6">
        <v>17.523333333333337</v>
      </c>
      <c r="Y8" s="6">
        <v>3.686666666666667</v>
      </c>
      <c r="Z8" s="7">
        <v>10.583333333333334</v>
      </c>
      <c r="AA8" s="6">
        <v>1.5333333333333332</v>
      </c>
      <c r="AB8" s="7">
        <v>10.423333333333334</v>
      </c>
      <c r="AC8" s="7">
        <v>71.209999999999994</v>
      </c>
      <c r="AD8" s="5">
        <v>1103.3333333333333</v>
      </c>
      <c r="AE8" s="7">
        <v>17.66333333333333</v>
      </c>
      <c r="AF8" s="6">
        <v>5.68</v>
      </c>
    </row>
    <row r="9" spans="1:32" x14ac:dyDescent="0.3">
      <c r="A9" s="2" t="s">
        <v>36</v>
      </c>
      <c r="B9" s="5">
        <v>25066.666666666668</v>
      </c>
      <c r="C9" s="5">
        <v>86600</v>
      </c>
      <c r="D9" s="6">
        <v>8.7000000000000011</v>
      </c>
      <c r="E9" s="5">
        <v>460</v>
      </c>
      <c r="F9" s="5">
        <v>2673.3333333333335</v>
      </c>
      <c r="G9" s="5">
        <v>986.80000000000007</v>
      </c>
      <c r="H9" s="7">
        <v>13.56</v>
      </c>
      <c r="I9" s="5">
        <v>347.66666666666669</v>
      </c>
      <c r="J9" s="7">
        <v>12.443333333333333</v>
      </c>
      <c r="K9" s="5">
        <v>1163.3333333333333</v>
      </c>
      <c r="L9" s="7">
        <v>81.13</v>
      </c>
      <c r="M9" s="5">
        <v>316.5333333333333</v>
      </c>
      <c r="N9" s="6">
        <v>4.4133333333333331</v>
      </c>
      <c r="O9" s="7">
        <v>36.916666666666664</v>
      </c>
      <c r="P9" s="5">
        <v>1130</v>
      </c>
      <c r="Q9" s="7">
        <v>83.18</v>
      </c>
      <c r="R9" s="7">
        <v>17.73</v>
      </c>
      <c r="S9" s="7">
        <v>74.183333333333323</v>
      </c>
      <c r="T9" s="7">
        <v>15.913333333333334</v>
      </c>
      <c r="U9" s="6">
        <v>3.8666666666666667</v>
      </c>
      <c r="V9" s="7">
        <v>16.666666666666668</v>
      </c>
      <c r="W9" s="6">
        <v>2.65</v>
      </c>
      <c r="X9" s="6">
        <v>16.7</v>
      </c>
      <c r="Y9" s="6">
        <v>3.5033333333333334</v>
      </c>
      <c r="Z9" s="7">
        <v>9.8833333333333329</v>
      </c>
      <c r="AA9" s="6">
        <v>1.4633333333333332</v>
      </c>
      <c r="AB9" s="7">
        <v>9.6166666666666654</v>
      </c>
      <c r="AC9" s="7">
        <v>69.646666666666661</v>
      </c>
      <c r="AD9" s="5">
        <v>1053.3333333333333</v>
      </c>
      <c r="AE9" s="7">
        <v>16.8</v>
      </c>
      <c r="AF9" s="6">
        <v>5.3866666666666667</v>
      </c>
    </row>
    <row r="10" spans="1:32" x14ac:dyDescent="0.3">
      <c r="A10" s="2" t="s">
        <v>37</v>
      </c>
      <c r="B10" s="5">
        <v>24733.333333333332</v>
      </c>
      <c r="C10" s="5">
        <v>85966.666666666672</v>
      </c>
      <c r="D10" s="6">
        <v>8.59</v>
      </c>
      <c r="E10" s="5">
        <v>450.93333333333334</v>
      </c>
      <c r="F10" s="5">
        <v>2603.3333333333335</v>
      </c>
      <c r="G10" s="5">
        <v>971.16666666666663</v>
      </c>
      <c r="H10" s="7">
        <v>14.19</v>
      </c>
      <c r="I10" s="5">
        <v>336.33333333333331</v>
      </c>
      <c r="J10" s="7">
        <v>12.469999999999999</v>
      </c>
      <c r="K10" s="5">
        <v>1173.3333333333333</v>
      </c>
      <c r="L10" s="7">
        <v>82.046666666666667</v>
      </c>
      <c r="M10" s="5">
        <v>310.96666666666664</v>
      </c>
      <c r="N10" s="6">
        <v>4.3233333333333341</v>
      </c>
      <c r="O10" s="7">
        <v>35.81666666666667</v>
      </c>
      <c r="P10" s="5">
        <v>1136.6666666666667</v>
      </c>
      <c r="Q10" s="7">
        <v>82.546666666666667</v>
      </c>
      <c r="R10" s="7">
        <v>17.756666666666664</v>
      </c>
      <c r="S10" s="7">
        <v>74.166666666666671</v>
      </c>
      <c r="T10" s="7">
        <v>16.2</v>
      </c>
      <c r="U10" s="6">
        <v>3.8566666666666669</v>
      </c>
      <c r="V10" s="7">
        <v>17.33666666666667</v>
      </c>
      <c r="W10" s="6">
        <v>2.6633333333333336</v>
      </c>
      <c r="X10" s="6">
        <v>16.566666666666666</v>
      </c>
      <c r="Y10" s="6">
        <v>3.5566666666666662</v>
      </c>
      <c r="Z10" s="7">
        <v>10.110000000000001</v>
      </c>
      <c r="AA10" s="6">
        <v>1.4433333333333334</v>
      </c>
      <c r="AB10" s="7">
        <v>9.9833333333333325</v>
      </c>
      <c r="AC10" s="7">
        <v>69.056666666666658</v>
      </c>
      <c r="AD10" s="5">
        <v>1063.3333333333333</v>
      </c>
      <c r="AE10" s="7">
        <v>17.433333333333334</v>
      </c>
      <c r="AF10" s="6">
        <v>5.4933333333333332</v>
      </c>
    </row>
    <row r="11" spans="1:32" x14ac:dyDescent="0.3">
      <c r="A11" s="2" t="s">
        <v>38</v>
      </c>
      <c r="B11" s="5">
        <v>25566.666666666668</v>
      </c>
      <c r="C11" s="5">
        <v>87800</v>
      </c>
      <c r="D11" s="6">
        <v>9.0466666666666669</v>
      </c>
      <c r="E11" s="5">
        <v>458.06666666666666</v>
      </c>
      <c r="F11" s="5">
        <v>2646.6666666666665</v>
      </c>
      <c r="G11" s="5">
        <v>990.66666666666663</v>
      </c>
      <c r="H11" s="7">
        <v>13.700000000000001</v>
      </c>
      <c r="I11" s="5">
        <v>351.9666666666667</v>
      </c>
      <c r="J11" s="7">
        <v>12.65</v>
      </c>
      <c r="K11" s="5">
        <v>1183.3333333333333</v>
      </c>
      <c r="L11" s="7">
        <v>84.923333333333332</v>
      </c>
      <c r="M11" s="5">
        <v>316.23333333333335</v>
      </c>
      <c r="N11" s="6">
        <v>4.5</v>
      </c>
      <c r="O11" s="7">
        <v>36.026666666666671</v>
      </c>
      <c r="P11" s="5">
        <v>1160</v>
      </c>
      <c r="Q11" s="7">
        <v>83.596666666666664</v>
      </c>
      <c r="R11" s="7">
        <v>18.05</v>
      </c>
      <c r="S11" s="7">
        <v>75.896666666666661</v>
      </c>
      <c r="T11" s="7">
        <v>16.689999999999998</v>
      </c>
      <c r="U11" s="6">
        <v>3.8966666666666665</v>
      </c>
      <c r="V11" s="7">
        <v>17.170000000000002</v>
      </c>
      <c r="W11" s="6">
        <v>2.7366666666666664</v>
      </c>
      <c r="X11" s="6">
        <v>17.176666666666666</v>
      </c>
      <c r="Y11" s="6">
        <v>3.6133333333333333</v>
      </c>
      <c r="Z11" s="7">
        <v>10.153333333333334</v>
      </c>
      <c r="AA11" s="6">
        <v>1.46</v>
      </c>
      <c r="AB11" s="7">
        <v>9.7666666666666675</v>
      </c>
      <c r="AC11" s="7">
        <v>68.600000000000009</v>
      </c>
      <c r="AD11" s="5">
        <v>1083.3333333333333</v>
      </c>
      <c r="AE11" s="7">
        <v>17.313333333333333</v>
      </c>
      <c r="AF11" s="6">
        <v>5.5933333333333337</v>
      </c>
    </row>
    <row r="12" spans="1:32" x14ac:dyDescent="0.3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3">
      <c r="A13" s="21" t="s">
        <v>67</v>
      </c>
      <c r="B13" s="14">
        <f>AVERAGE(B5:B11)</f>
        <v>25171.428571428572</v>
      </c>
      <c r="C13" s="14">
        <f t="shared" ref="C13:AF13" si="0">AVERAGE(C5:C11)</f>
        <v>87490.476190476198</v>
      </c>
      <c r="D13" s="19">
        <f t="shared" si="0"/>
        <v>8.8538095238095256</v>
      </c>
      <c r="E13" s="14">
        <f t="shared" si="0"/>
        <v>458.05714285714288</v>
      </c>
      <c r="F13" s="14">
        <f t="shared" si="0"/>
        <v>2657.1428571428573</v>
      </c>
      <c r="G13" s="14">
        <f t="shared" si="0"/>
        <v>984.86666666666679</v>
      </c>
      <c r="H13" s="18">
        <f t="shared" si="0"/>
        <v>14.067142857142857</v>
      </c>
      <c r="I13" s="14">
        <f t="shared" si="0"/>
        <v>348.02380952380952</v>
      </c>
      <c r="J13" s="18">
        <f t="shared" si="0"/>
        <v>12.66761904761905</v>
      </c>
      <c r="K13" s="14">
        <f t="shared" si="0"/>
        <v>1187.1428571428571</v>
      </c>
      <c r="L13" s="18">
        <f t="shared" si="0"/>
        <v>83.577142857142846</v>
      </c>
      <c r="M13" s="14">
        <f t="shared" si="0"/>
        <v>316.96666666666664</v>
      </c>
      <c r="N13" s="19">
        <f t="shared" si="0"/>
        <v>4.4714285714285715</v>
      </c>
      <c r="O13" s="18">
        <f t="shared" si="0"/>
        <v>36.268095238095235</v>
      </c>
      <c r="P13" s="14">
        <f t="shared" si="0"/>
        <v>1152.3809523809525</v>
      </c>
      <c r="Q13" s="18">
        <f t="shared" si="0"/>
        <v>84.046190476190489</v>
      </c>
      <c r="R13" s="18">
        <f t="shared" si="0"/>
        <v>17.958571428571428</v>
      </c>
      <c r="S13" s="18">
        <f t="shared" si="0"/>
        <v>75.30285714285715</v>
      </c>
      <c r="T13" s="18">
        <f t="shared" si="0"/>
        <v>16.52095238095238</v>
      </c>
      <c r="U13" s="19">
        <f t="shared" si="0"/>
        <v>3.8885714285714283</v>
      </c>
      <c r="V13" s="18">
        <f t="shared" si="0"/>
        <v>17.388095238095239</v>
      </c>
      <c r="W13" s="19">
        <f t="shared" si="0"/>
        <v>2.7028571428571433</v>
      </c>
      <c r="X13" s="18">
        <f t="shared" si="0"/>
        <v>16.929047619047619</v>
      </c>
      <c r="Y13" s="19">
        <f t="shared" si="0"/>
        <v>3.597142857142857</v>
      </c>
      <c r="Z13" s="18">
        <f t="shared" si="0"/>
        <v>10.171428571428573</v>
      </c>
      <c r="AA13" s="19">
        <f t="shared" si="0"/>
        <v>1.4752380952380955</v>
      </c>
      <c r="AB13" s="18">
        <f t="shared" si="0"/>
        <v>9.9938095238095261</v>
      </c>
      <c r="AC13" s="18">
        <f t="shared" si="0"/>
        <v>69.192857142857136</v>
      </c>
      <c r="AD13" s="14">
        <f t="shared" si="0"/>
        <v>1074.7619047619046</v>
      </c>
      <c r="AE13" s="18">
        <f t="shared" si="0"/>
        <v>17.33047619047619</v>
      </c>
      <c r="AF13" s="19">
        <f t="shared" si="0"/>
        <v>5.5314285714285711</v>
      </c>
    </row>
    <row r="14" spans="1:32" x14ac:dyDescent="0.3">
      <c r="A14" s="22" t="s">
        <v>68</v>
      </c>
      <c r="B14" s="15">
        <f>_xlfn.STDEV.S(B5:B11)/SQRT(COUNT(B5:B11))</f>
        <v>185.65322561540867</v>
      </c>
      <c r="C14" s="15">
        <f t="shared" ref="C14:AF14" si="1">_xlfn.STDEV.S(C5:C11)/SQRT(COUNT(C5:C11))</f>
        <v>694.25893213743154</v>
      </c>
      <c r="D14" s="20">
        <f t="shared" si="1"/>
        <v>7.7710045013459697E-2</v>
      </c>
      <c r="E14" s="15">
        <f t="shared" si="1"/>
        <v>2.8872069061327896</v>
      </c>
      <c r="F14" s="15">
        <f t="shared" si="1"/>
        <v>20.111180015166124</v>
      </c>
      <c r="G14" s="15">
        <f t="shared" si="1"/>
        <v>7.3508628871164001</v>
      </c>
      <c r="H14" s="17">
        <f t="shared" si="1"/>
        <v>0.13366512007067186</v>
      </c>
      <c r="I14" s="15">
        <f t="shared" si="1"/>
        <v>3.6116779600450033</v>
      </c>
      <c r="J14" s="17">
        <f t="shared" si="1"/>
        <v>0.12679132188210174</v>
      </c>
      <c r="K14" s="15">
        <f t="shared" si="1"/>
        <v>10.194629030686619</v>
      </c>
      <c r="L14" s="17">
        <f t="shared" si="1"/>
        <v>0.78242751699436164</v>
      </c>
      <c r="M14" s="15">
        <f t="shared" si="1"/>
        <v>2.8392748161249681</v>
      </c>
      <c r="N14" s="20">
        <f t="shared" si="1"/>
        <v>4.5529553997661773E-2</v>
      </c>
      <c r="O14" s="17">
        <f t="shared" si="1"/>
        <v>0.32613080209570183</v>
      </c>
      <c r="P14" s="15">
        <f t="shared" si="1"/>
        <v>10.48340300060849</v>
      </c>
      <c r="Q14" s="17">
        <f t="shared" si="1"/>
        <v>0.688221935938236</v>
      </c>
      <c r="R14" s="17">
        <f t="shared" si="1"/>
        <v>9.4364645492748284E-2</v>
      </c>
      <c r="S14" s="17">
        <f t="shared" si="1"/>
        <v>0.60073122487111164</v>
      </c>
      <c r="T14" s="17">
        <f t="shared" si="1"/>
        <v>0.18709519163565422</v>
      </c>
      <c r="U14" s="20">
        <f t="shared" si="1"/>
        <v>1.8327663522363244E-2</v>
      </c>
      <c r="V14" s="17">
        <f t="shared" si="1"/>
        <v>0.14707529141710723</v>
      </c>
      <c r="W14" s="20">
        <f t="shared" si="1"/>
        <v>2.4129594679152731E-2</v>
      </c>
      <c r="X14" s="17">
        <f t="shared" si="1"/>
        <v>0.13087761213256036</v>
      </c>
      <c r="Y14" s="20">
        <f t="shared" si="1"/>
        <v>2.9199447079535017E-2</v>
      </c>
      <c r="Z14" s="17">
        <f t="shared" si="1"/>
        <v>8.3785620689447435E-2</v>
      </c>
      <c r="AA14" s="20">
        <f t="shared" si="1"/>
        <v>1.2146746964894581E-2</v>
      </c>
      <c r="AB14" s="17">
        <f t="shared" si="1"/>
        <v>0.12789386425463664</v>
      </c>
      <c r="AC14" s="17">
        <f t="shared" si="1"/>
        <v>0.47043851465365583</v>
      </c>
      <c r="AD14" s="15">
        <f t="shared" si="1"/>
        <v>6.07959301657319</v>
      </c>
      <c r="AE14" s="17">
        <f t="shared" si="1"/>
        <v>0.12189515091081608</v>
      </c>
      <c r="AF14" s="20">
        <f t="shared" si="1"/>
        <v>3.6996046856295269E-2</v>
      </c>
    </row>
    <row r="15" spans="1:32" x14ac:dyDescent="0.3">
      <c r="A15" s="22" t="s">
        <v>69</v>
      </c>
      <c r="B15" s="16">
        <v>2</v>
      </c>
      <c r="C15" s="8">
        <v>2</v>
      </c>
      <c r="D15" s="8">
        <v>2</v>
      </c>
      <c r="E15" s="8">
        <v>2</v>
      </c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7">
        <v>2</v>
      </c>
      <c r="M15" s="8">
        <v>2</v>
      </c>
      <c r="N15" s="8">
        <v>2</v>
      </c>
      <c r="O15" s="8">
        <v>2</v>
      </c>
      <c r="P15" s="8">
        <v>2</v>
      </c>
      <c r="Q15" s="8">
        <v>2</v>
      </c>
      <c r="R15" s="8">
        <v>2</v>
      </c>
      <c r="S15" s="8">
        <v>2</v>
      </c>
      <c r="T15" s="8">
        <v>2</v>
      </c>
      <c r="U15" s="8">
        <v>2</v>
      </c>
      <c r="V15" s="8">
        <v>2</v>
      </c>
      <c r="W15" s="8">
        <v>2</v>
      </c>
      <c r="X15" s="8">
        <v>2</v>
      </c>
      <c r="Y15" s="8">
        <v>2</v>
      </c>
      <c r="Z15" s="8">
        <v>2</v>
      </c>
      <c r="AA15" s="8">
        <v>2</v>
      </c>
      <c r="AB15" s="8">
        <v>2</v>
      </c>
      <c r="AC15" s="8">
        <v>2</v>
      </c>
      <c r="AD15" s="8">
        <v>2</v>
      </c>
      <c r="AE15" s="8">
        <v>2</v>
      </c>
      <c r="AF15" s="8">
        <v>2</v>
      </c>
    </row>
    <row r="16" spans="1:32" x14ac:dyDescent="0.3">
      <c r="A16" s="21" t="s">
        <v>70</v>
      </c>
      <c r="B16" s="14">
        <f>B15*B14</f>
        <v>371.30645123081734</v>
      </c>
      <c r="C16" s="14">
        <f t="shared" ref="C16:AF16" si="2">C15*C14</f>
        <v>1388.5178642748631</v>
      </c>
      <c r="D16" s="19">
        <f t="shared" si="2"/>
        <v>0.15542009002691939</v>
      </c>
      <c r="E16" s="14">
        <f t="shared" si="2"/>
        <v>5.7744138122655793</v>
      </c>
      <c r="F16" s="14">
        <f t="shared" si="2"/>
        <v>40.222360030332247</v>
      </c>
      <c r="G16" s="14">
        <f t="shared" si="2"/>
        <v>14.7017257742328</v>
      </c>
      <c r="H16" s="18">
        <f t="shared" si="2"/>
        <v>0.26733024014134371</v>
      </c>
      <c r="I16" s="14">
        <f t="shared" si="2"/>
        <v>7.2233559200900066</v>
      </c>
      <c r="J16" s="18">
        <f t="shared" si="2"/>
        <v>0.25358264376420347</v>
      </c>
      <c r="K16" s="14">
        <f t="shared" si="2"/>
        <v>20.389258061373237</v>
      </c>
      <c r="L16" s="18">
        <f t="shared" si="2"/>
        <v>1.5648550339887233</v>
      </c>
      <c r="M16" s="14">
        <f t="shared" si="2"/>
        <v>5.6785496322499363</v>
      </c>
      <c r="N16" s="19">
        <f t="shared" si="2"/>
        <v>9.1059107995323546E-2</v>
      </c>
      <c r="O16" s="18">
        <f t="shared" si="2"/>
        <v>0.65226160419140367</v>
      </c>
      <c r="P16" s="14">
        <f t="shared" si="2"/>
        <v>20.96680600121698</v>
      </c>
      <c r="Q16" s="18">
        <f t="shared" si="2"/>
        <v>1.376443871876472</v>
      </c>
      <c r="R16" s="18">
        <f t="shared" si="2"/>
        <v>0.18872929098549657</v>
      </c>
      <c r="S16" s="18">
        <f t="shared" si="2"/>
        <v>1.2014624497422233</v>
      </c>
      <c r="T16" s="18">
        <f t="shared" si="2"/>
        <v>0.37419038327130844</v>
      </c>
      <c r="U16" s="19">
        <f t="shared" si="2"/>
        <v>3.6655327044726488E-2</v>
      </c>
      <c r="V16" s="18">
        <f t="shared" si="2"/>
        <v>0.29415058283421447</v>
      </c>
      <c r="W16" s="19">
        <f t="shared" si="2"/>
        <v>4.8259189358305463E-2</v>
      </c>
      <c r="X16" s="18">
        <f t="shared" si="2"/>
        <v>0.26175522426512071</v>
      </c>
      <c r="Y16" s="19">
        <f t="shared" si="2"/>
        <v>5.8398894159070035E-2</v>
      </c>
      <c r="Z16" s="18">
        <f t="shared" si="2"/>
        <v>0.16757124137889487</v>
      </c>
      <c r="AA16" s="19">
        <f t="shared" si="2"/>
        <v>2.4293493929789162E-2</v>
      </c>
      <c r="AB16" s="18">
        <f t="shared" si="2"/>
        <v>0.25578772850927328</v>
      </c>
      <c r="AC16" s="18">
        <f t="shared" si="2"/>
        <v>0.94087702930731165</v>
      </c>
      <c r="AD16" s="14">
        <f t="shared" si="2"/>
        <v>12.15918603314638</v>
      </c>
      <c r="AE16" s="18">
        <f t="shared" si="2"/>
        <v>0.24379030182163217</v>
      </c>
      <c r="AF16" s="19">
        <f t="shared" si="2"/>
        <v>7.3992093712590537E-2</v>
      </c>
    </row>
    <row r="17" spans="1:32" x14ac:dyDescent="0.3">
      <c r="A17" s="22" t="s">
        <v>71</v>
      </c>
      <c r="B17" s="17">
        <f>B16/B13*100</f>
        <v>1.4751107597138033</v>
      </c>
      <c r="C17" s="17">
        <f t="shared" ref="C17:AF17" si="3">C16/C13*100</f>
        <v>1.5870502993399076</v>
      </c>
      <c r="D17" s="17">
        <f t="shared" si="3"/>
        <v>1.755403587675634</v>
      </c>
      <c r="E17" s="17">
        <f t="shared" si="3"/>
        <v>1.2606317579172608</v>
      </c>
      <c r="F17" s="17">
        <f t="shared" si="3"/>
        <v>1.5137447323243318</v>
      </c>
      <c r="G17" s="17">
        <f t="shared" si="3"/>
        <v>1.4927630583733296</v>
      </c>
      <c r="H17" s="17">
        <f t="shared" si="3"/>
        <v>1.9003876114445071</v>
      </c>
      <c r="I17" s="17">
        <f t="shared" si="3"/>
        <v>2.0755349842223456</v>
      </c>
      <c r="J17" s="17">
        <f t="shared" si="3"/>
        <v>2.001817727632611</v>
      </c>
      <c r="K17" s="17">
        <f t="shared" si="3"/>
        <v>1.7175066959038827</v>
      </c>
      <c r="L17" s="17">
        <f t="shared" si="3"/>
        <v>1.8723480852456353</v>
      </c>
      <c r="M17" s="17">
        <f t="shared" si="3"/>
        <v>1.7915289616941645</v>
      </c>
      <c r="N17" s="17">
        <f t="shared" si="3"/>
        <v>2.0364656740168208</v>
      </c>
      <c r="O17" s="17">
        <f t="shared" si="3"/>
        <v>1.7984446106402687</v>
      </c>
      <c r="P17" s="17">
        <f t="shared" si="3"/>
        <v>1.8194335786180023</v>
      </c>
      <c r="Q17" s="17">
        <f t="shared" si="3"/>
        <v>1.6377230949764534</v>
      </c>
      <c r="R17" s="17">
        <f t="shared" si="3"/>
        <v>1.0509148332658309</v>
      </c>
      <c r="S17" s="17">
        <f t="shared" si="3"/>
        <v>1.595507123272796</v>
      </c>
      <c r="T17" s="17">
        <f t="shared" si="3"/>
        <v>2.2649443848208559</v>
      </c>
      <c r="U17" s="17">
        <f t="shared" si="3"/>
        <v>0.94264250298708818</v>
      </c>
      <c r="V17" s="17">
        <f t="shared" si="3"/>
        <v>1.6916780061669185</v>
      </c>
      <c r="W17" s="17">
        <f t="shared" si="3"/>
        <v>1.7854879783728232</v>
      </c>
      <c r="X17" s="17">
        <f t="shared" si="3"/>
        <v>1.5461898988966654</v>
      </c>
      <c r="Y17" s="17">
        <f t="shared" si="3"/>
        <v>1.6234799805936864</v>
      </c>
      <c r="Z17" s="17">
        <f t="shared" si="3"/>
        <v>1.6474700697363258</v>
      </c>
      <c r="AA17" s="17">
        <f t="shared" si="3"/>
        <v>1.6467507182878383</v>
      </c>
      <c r="AB17" s="17">
        <f t="shared" si="3"/>
        <v>2.5594617137726869</v>
      </c>
      <c r="AC17" s="17">
        <f t="shared" si="3"/>
        <v>1.3597892443793087</v>
      </c>
      <c r="AD17" s="17">
        <f t="shared" si="3"/>
        <v>1.1313376459728579</v>
      </c>
      <c r="AE17" s="17">
        <f t="shared" si="3"/>
        <v>1.4067143865071923</v>
      </c>
      <c r="AF17" s="17">
        <f t="shared" si="3"/>
        <v>1.3376669834404282</v>
      </c>
    </row>
    <row r="18" spans="1:32" x14ac:dyDescent="0.3">
      <c r="A18" s="22" t="s">
        <v>39</v>
      </c>
      <c r="B18" s="17">
        <f>(B13*10^-6)^(-0.1505)*2</f>
        <v>3.480914548654007</v>
      </c>
      <c r="C18" s="17">
        <f t="shared" ref="C18:AF18" si="4">(C13*10^-6)^(-0.1505)*2</f>
        <v>2.8857911567924077</v>
      </c>
      <c r="D18" s="17">
        <f t="shared" si="4"/>
        <v>11.520913194279174</v>
      </c>
      <c r="E18" s="17">
        <f t="shared" si="4"/>
        <v>6.3615301065218945</v>
      </c>
      <c r="F18" s="17">
        <f t="shared" si="4"/>
        <v>4.8826495328200421</v>
      </c>
      <c r="G18" s="17">
        <f t="shared" si="4"/>
        <v>5.6692641295363835</v>
      </c>
      <c r="H18" s="17">
        <f t="shared" si="4"/>
        <v>10.745459905688117</v>
      </c>
      <c r="I18" s="17">
        <f t="shared" si="4"/>
        <v>6.6300659393052115</v>
      </c>
      <c r="J18" s="17">
        <f t="shared" si="4"/>
        <v>10.916273271607526</v>
      </c>
      <c r="K18" s="17">
        <f t="shared" si="4"/>
        <v>5.5121026489126761</v>
      </c>
      <c r="L18" s="17">
        <f t="shared" si="4"/>
        <v>8.2178048515279603</v>
      </c>
      <c r="M18" s="17">
        <f t="shared" si="4"/>
        <v>6.7239960550146716</v>
      </c>
      <c r="N18" s="17">
        <f t="shared" si="4"/>
        <v>12.768439642728081</v>
      </c>
      <c r="O18" s="17">
        <f t="shared" si="4"/>
        <v>9.3179745764397115</v>
      </c>
      <c r="P18" s="17">
        <f t="shared" si="4"/>
        <v>5.5368121205537015</v>
      </c>
      <c r="Q18" s="17">
        <f t="shared" si="4"/>
        <v>8.2108861748973716</v>
      </c>
      <c r="R18" s="17">
        <f t="shared" si="4"/>
        <v>10.357670518215627</v>
      </c>
      <c r="S18" s="17">
        <f t="shared" si="4"/>
        <v>8.3477584094315471</v>
      </c>
      <c r="T18" s="17">
        <f t="shared" si="4"/>
        <v>10.488556359865781</v>
      </c>
      <c r="U18" s="17">
        <f t="shared" si="4"/>
        <v>13.039669634295471</v>
      </c>
      <c r="V18" s="17">
        <f t="shared" si="4"/>
        <v>10.408114664285236</v>
      </c>
      <c r="W18" s="17">
        <f t="shared" si="4"/>
        <v>13.773382876897069</v>
      </c>
      <c r="X18" s="17">
        <f t="shared" si="4"/>
        <v>10.450108519367705</v>
      </c>
      <c r="Y18" s="17">
        <f t="shared" si="4"/>
        <v>13.193449648295854</v>
      </c>
      <c r="Z18" s="17">
        <f t="shared" si="4"/>
        <v>11.282855123127788</v>
      </c>
      <c r="AA18" s="17">
        <f t="shared" si="4"/>
        <v>15.087463998574698</v>
      </c>
      <c r="AB18" s="17">
        <f t="shared" si="4"/>
        <v>11.312809395764075</v>
      </c>
      <c r="AC18" s="17">
        <f t="shared" si="4"/>
        <v>8.4547500979227834</v>
      </c>
      <c r="AD18" s="17">
        <f t="shared" si="4"/>
        <v>5.5952242842128754</v>
      </c>
      <c r="AE18" s="17">
        <f t="shared" si="4"/>
        <v>10.413315242945675</v>
      </c>
      <c r="AF18" s="17">
        <f t="shared" si="4"/>
        <v>12.366106451160393</v>
      </c>
    </row>
    <row r="19" spans="1:32" x14ac:dyDescent="0.3">
      <c r="A19" s="22" t="s">
        <v>72</v>
      </c>
      <c r="B19" s="18">
        <f>B17/B18</f>
        <v>0.42377103462197779</v>
      </c>
      <c r="C19" s="18">
        <f t="shared" ref="C19:AF19" si="5">C17/C18</f>
        <v>0.54995327558766705</v>
      </c>
      <c r="D19" s="18">
        <f t="shared" si="5"/>
        <v>0.15236670549234738</v>
      </c>
      <c r="E19" s="18">
        <f t="shared" si="5"/>
        <v>0.19816486549750828</v>
      </c>
      <c r="F19" s="18">
        <f t="shared" si="5"/>
        <v>0.3100252684836971</v>
      </c>
      <c r="G19" s="18">
        <f t="shared" si="5"/>
        <v>0.26330808095466235</v>
      </c>
      <c r="H19" s="18">
        <f t="shared" si="5"/>
        <v>0.17685493483983272</v>
      </c>
      <c r="I19" s="18">
        <f t="shared" si="5"/>
        <v>0.313048920361092</v>
      </c>
      <c r="J19" s="18">
        <f t="shared" si="5"/>
        <v>0.18337922456001546</v>
      </c>
      <c r="K19" s="18">
        <f t="shared" si="5"/>
        <v>0.31158830038164842</v>
      </c>
      <c r="L19" s="18">
        <f t="shared" si="5"/>
        <v>0.22784041712763528</v>
      </c>
      <c r="M19" s="18">
        <f t="shared" si="5"/>
        <v>0.26643813396619481</v>
      </c>
      <c r="N19" s="18">
        <f t="shared" si="5"/>
        <v>0.1594921330247768</v>
      </c>
      <c r="O19" s="18">
        <f t="shared" si="5"/>
        <v>0.19300810448523817</v>
      </c>
      <c r="P19" s="18">
        <f t="shared" si="5"/>
        <v>0.32860670346098941</v>
      </c>
      <c r="Q19" s="18">
        <f t="shared" si="5"/>
        <v>0.19945753236518632</v>
      </c>
      <c r="R19" s="18">
        <f t="shared" si="5"/>
        <v>0.10146246990745925</v>
      </c>
      <c r="S19" s="18">
        <f t="shared" si="5"/>
        <v>0.19113000700525118</v>
      </c>
      <c r="T19" s="18">
        <f t="shared" si="5"/>
        <v>0.21594434039441437</v>
      </c>
      <c r="U19" s="18">
        <f t="shared" si="5"/>
        <v>7.2290366966648908E-2</v>
      </c>
      <c r="V19" s="18">
        <f t="shared" si="5"/>
        <v>0.1625345281765391</v>
      </c>
      <c r="W19" s="18">
        <f t="shared" si="5"/>
        <v>0.12963322041731162</v>
      </c>
      <c r="X19" s="18">
        <f t="shared" si="5"/>
        <v>0.14795921937375434</v>
      </c>
      <c r="Y19" s="18">
        <f t="shared" si="5"/>
        <v>0.1230519707788012</v>
      </c>
      <c r="Z19" s="18">
        <f t="shared" si="5"/>
        <v>0.14601535265301011</v>
      </c>
      <c r="AA19" s="18">
        <f t="shared" si="5"/>
        <v>0.10914695262526596</v>
      </c>
      <c r="AB19" s="18">
        <f t="shared" si="5"/>
        <v>0.22624457146171328</v>
      </c>
      <c r="AC19" s="18">
        <f t="shared" si="5"/>
        <v>0.16083139402469038</v>
      </c>
      <c r="AD19" s="18">
        <f t="shared" si="5"/>
        <v>0.20219701454416533</v>
      </c>
      <c r="AE19" s="18">
        <f t="shared" si="5"/>
        <v>0.13508804388306089</v>
      </c>
      <c r="AF19" s="18">
        <f t="shared" si="5"/>
        <v>0.10817204175974938</v>
      </c>
    </row>
    <row r="22" spans="1:32" x14ac:dyDescent="0.3">
      <c r="L22" t="s">
        <v>41</v>
      </c>
    </row>
    <row r="23" spans="1:32" x14ac:dyDescent="0.3">
      <c r="L23" t="s">
        <v>73</v>
      </c>
    </row>
    <row r="24" spans="1:32" x14ac:dyDescent="0.3">
      <c r="L24" t="s">
        <v>66</v>
      </c>
    </row>
    <row r="25" spans="1:32" x14ac:dyDescent="0.3">
      <c r="R25" s="11"/>
      <c r="S25" s="11"/>
    </row>
    <row r="26" spans="1:32" x14ac:dyDescent="0.3">
      <c r="L26" t="s">
        <v>79</v>
      </c>
    </row>
    <row r="28" spans="1:32" x14ac:dyDescent="0.3">
      <c r="L28" t="s">
        <v>74</v>
      </c>
      <c r="R28" s="11"/>
      <c r="S28" s="11"/>
    </row>
    <row r="29" spans="1:32" x14ac:dyDescent="0.3">
      <c r="R29" s="11"/>
      <c r="S29" s="11"/>
    </row>
    <row r="30" spans="1:32" x14ac:dyDescent="0.3">
      <c r="L30" s="23" t="s">
        <v>75</v>
      </c>
      <c r="R30" s="11"/>
      <c r="S30" s="11"/>
    </row>
    <row r="31" spans="1:32" x14ac:dyDescent="0.3">
      <c r="M31" s="24" t="s">
        <v>76</v>
      </c>
      <c r="R31" s="11"/>
      <c r="S31" s="11"/>
    </row>
    <row r="32" spans="1:32" x14ac:dyDescent="0.3">
      <c r="M32" s="24" t="s">
        <v>77</v>
      </c>
      <c r="R32" s="11"/>
      <c r="S32" s="11"/>
    </row>
    <row r="33" spans="12:19" x14ac:dyDescent="0.3">
      <c r="Q33" s="11"/>
      <c r="R33" s="11"/>
      <c r="S33" s="11"/>
    </row>
    <row r="34" spans="12:19" x14ac:dyDescent="0.3">
      <c r="Q34" s="11"/>
      <c r="R34" s="11"/>
      <c r="S34" s="11"/>
    </row>
    <row r="35" spans="12:19" ht="18" x14ac:dyDescent="0.35">
      <c r="L35" s="10" t="s">
        <v>42</v>
      </c>
      <c r="M35" s="11"/>
      <c r="N35" s="11"/>
      <c r="O35" s="11"/>
      <c r="P35" s="11"/>
      <c r="Q35" s="11"/>
      <c r="R35" s="11"/>
      <c r="S35" s="11"/>
    </row>
    <row r="36" spans="12:19" x14ac:dyDescent="0.3">
      <c r="L36" s="11"/>
      <c r="M36" s="11"/>
      <c r="N36" s="11"/>
      <c r="O36" s="11"/>
      <c r="P36" s="11"/>
      <c r="Q36" s="11"/>
      <c r="R36" s="11"/>
      <c r="S36" s="11"/>
    </row>
    <row r="37" spans="12:19" x14ac:dyDescent="0.3">
      <c r="L37" s="11"/>
      <c r="M37" s="11"/>
      <c r="N37" s="11"/>
      <c r="O37" s="11"/>
      <c r="P37" s="11"/>
      <c r="Q37" s="11"/>
      <c r="R37" s="11"/>
      <c r="S37" s="11"/>
    </row>
    <row r="38" spans="12:19" x14ac:dyDescent="0.3">
      <c r="L38" s="12" t="s">
        <v>43</v>
      </c>
      <c r="N38" s="11" t="s">
        <v>44</v>
      </c>
      <c r="O38" s="11"/>
      <c r="P38" s="11"/>
      <c r="Q38" s="11"/>
      <c r="R38" s="11"/>
      <c r="S38" s="11"/>
    </row>
    <row r="39" spans="12:19" x14ac:dyDescent="0.3">
      <c r="L39" s="11"/>
      <c r="M39" s="11"/>
      <c r="N39" s="11"/>
      <c r="O39" s="11"/>
      <c r="P39" s="11"/>
      <c r="Q39" s="11"/>
      <c r="R39" s="11"/>
      <c r="S39" s="11"/>
    </row>
    <row r="40" spans="12:19" x14ac:dyDescent="0.3">
      <c r="L40" s="11"/>
      <c r="M40" s="11"/>
      <c r="N40" s="11"/>
      <c r="O40" s="11"/>
      <c r="P40" s="11"/>
      <c r="Q40" s="11"/>
      <c r="R40" s="11"/>
      <c r="S40" s="11"/>
    </row>
    <row r="41" spans="12:19" x14ac:dyDescent="0.3">
      <c r="L41" s="12" t="s">
        <v>45</v>
      </c>
      <c r="M41" s="11"/>
      <c r="N41" s="11" t="s">
        <v>46</v>
      </c>
      <c r="O41" s="11"/>
      <c r="P41" s="11"/>
      <c r="Q41" s="11"/>
      <c r="R41" s="11"/>
      <c r="S41" s="11"/>
    </row>
    <row r="42" spans="12:19" x14ac:dyDescent="0.3">
      <c r="L42" s="11"/>
      <c r="M42" s="11"/>
      <c r="N42" s="11" t="s">
        <v>47</v>
      </c>
      <c r="O42" s="11" t="s">
        <v>48</v>
      </c>
      <c r="P42" s="11"/>
      <c r="Q42" s="11"/>
      <c r="R42" s="11"/>
      <c r="S42" s="11"/>
    </row>
    <row r="43" spans="12:19" x14ac:dyDescent="0.3">
      <c r="L43" s="11"/>
      <c r="M43" s="11"/>
      <c r="N43" s="11" t="s">
        <v>49</v>
      </c>
      <c r="O43" s="11" t="s">
        <v>50</v>
      </c>
      <c r="P43" s="11"/>
      <c r="Q43" s="11"/>
      <c r="R43" s="11"/>
      <c r="S43" s="11"/>
    </row>
    <row r="44" spans="12:19" ht="16.2" x14ac:dyDescent="0.3">
      <c r="L44" s="11"/>
      <c r="M44" s="11"/>
      <c r="N44" s="11" t="s">
        <v>51</v>
      </c>
      <c r="O44" s="11" t="s">
        <v>52</v>
      </c>
      <c r="P44" s="11"/>
      <c r="Q44" s="11"/>
      <c r="R44" s="11"/>
      <c r="S44" s="11"/>
    </row>
    <row r="45" spans="12:19" x14ac:dyDescent="0.3">
      <c r="L45" s="11"/>
      <c r="M45" s="11"/>
      <c r="N45" s="11" t="s">
        <v>53</v>
      </c>
      <c r="O45" s="11" t="s">
        <v>54</v>
      </c>
      <c r="P45" s="11"/>
      <c r="Q45" s="11"/>
      <c r="R45" s="11"/>
      <c r="S45" s="11"/>
    </row>
    <row r="46" spans="12:19" x14ac:dyDescent="0.3">
      <c r="L46" s="11"/>
      <c r="M46" s="11"/>
      <c r="N46" s="11" t="s">
        <v>55</v>
      </c>
      <c r="O46" s="11" t="s">
        <v>56</v>
      </c>
      <c r="P46" s="11"/>
      <c r="Q46" s="11"/>
      <c r="R46" s="11"/>
      <c r="S46" s="11"/>
    </row>
    <row r="47" spans="12:19" x14ac:dyDescent="0.3">
      <c r="L47" s="11"/>
      <c r="M47" s="11"/>
      <c r="N47" s="11" t="s">
        <v>57</v>
      </c>
      <c r="O47" s="11" t="s">
        <v>58</v>
      </c>
      <c r="P47" s="11"/>
      <c r="Q47" s="11"/>
      <c r="R47" s="11"/>
      <c r="S47" s="11"/>
    </row>
    <row r="48" spans="12:19" x14ac:dyDescent="0.3">
      <c r="L48" s="11"/>
      <c r="M48" s="11"/>
      <c r="N48" s="11" t="s">
        <v>59</v>
      </c>
      <c r="O48" s="11">
        <v>550</v>
      </c>
      <c r="P48" s="11"/>
      <c r="Q48" s="11"/>
      <c r="R48" s="11"/>
      <c r="S48" s="11"/>
    </row>
    <row r="49" spans="1:19" x14ac:dyDescent="0.3">
      <c r="L49" s="11"/>
      <c r="M49" s="11"/>
      <c r="N49" s="11"/>
      <c r="O49" s="11"/>
      <c r="P49" s="11"/>
      <c r="Q49" s="11"/>
      <c r="R49" s="11"/>
      <c r="S49" s="11"/>
    </row>
    <row r="50" spans="1:19" x14ac:dyDescent="0.3">
      <c r="L50" s="12" t="s">
        <v>60</v>
      </c>
      <c r="M50" s="11"/>
      <c r="N50" s="11" t="s">
        <v>78</v>
      </c>
      <c r="O50" s="11"/>
      <c r="P50" s="11"/>
      <c r="Q50" s="11"/>
    </row>
    <row r="51" spans="1:19" x14ac:dyDescent="0.3">
      <c r="L51" s="11"/>
      <c r="M51" s="11"/>
      <c r="O51" s="11"/>
      <c r="P51" s="11"/>
      <c r="Q51" s="11"/>
    </row>
    <row r="52" spans="1:19" x14ac:dyDescent="0.3">
      <c r="L52" s="11"/>
      <c r="M52" s="11"/>
      <c r="N52" s="13"/>
      <c r="O52" s="11"/>
      <c r="P52" s="11"/>
      <c r="Q52" s="11"/>
    </row>
    <row r="53" spans="1:19" x14ac:dyDescent="0.3">
      <c r="L53" s="11"/>
      <c r="M53" s="11"/>
      <c r="N53" s="11"/>
      <c r="O53" s="11"/>
      <c r="P53" s="11"/>
      <c r="Q53" s="11"/>
    </row>
    <row r="54" spans="1:19" x14ac:dyDescent="0.3">
      <c r="L54" s="11"/>
      <c r="M54" s="11"/>
      <c r="N54" s="11"/>
      <c r="O54" s="11"/>
      <c r="P54" s="11"/>
      <c r="Q54" s="11"/>
    </row>
    <row r="55" spans="1:19" x14ac:dyDescent="0.3">
      <c r="L55" s="12" t="s">
        <v>61</v>
      </c>
      <c r="M55" s="11"/>
      <c r="N55" s="11" t="s">
        <v>62</v>
      </c>
      <c r="O55" s="11"/>
      <c r="P55" s="11"/>
      <c r="Q55" s="11"/>
    </row>
    <row r="56" spans="1:19" x14ac:dyDescent="0.3">
      <c r="L56" s="11"/>
      <c r="M56" s="11"/>
      <c r="N56" s="11"/>
      <c r="O56" s="11"/>
      <c r="P56" s="11"/>
    </row>
    <row r="57" spans="1:19" x14ac:dyDescent="0.3">
      <c r="L57" s="12" t="s">
        <v>63</v>
      </c>
      <c r="M57" s="11"/>
      <c r="N57" s="11" t="s">
        <v>64</v>
      </c>
      <c r="O57" s="11"/>
      <c r="P57" s="11"/>
    </row>
    <row r="60" spans="1:19" x14ac:dyDescent="0.3">
      <c r="L60" t="s">
        <v>80</v>
      </c>
    </row>
    <row r="61" spans="1:19" x14ac:dyDescent="0.3">
      <c r="L61" t="s">
        <v>81</v>
      </c>
    </row>
    <row r="62" spans="1:19" x14ac:dyDescent="0.3">
      <c r="A62" t="s">
        <v>65</v>
      </c>
    </row>
  </sheetData>
  <conditionalFormatting sqref="B19:AF19">
    <cfRule type="cellIs" dxfId="2" priority="1" operator="lessThanOrEqual">
      <formula>1</formula>
    </cfRule>
    <cfRule type="cellIs" dxfId="1" priority="2" operator="greaterThan">
      <formula>2</formula>
    </cfRule>
    <cfRule type="cellIs" dxfId="0" priority="3" operator="between">
      <formula>1</formula>
      <formula>2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Nordstad</dc:creator>
  <cp:lastModifiedBy>Lena Nolte</cp:lastModifiedBy>
  <dcterms:created xsi:type="dcterms:W3CDTF">2021-02-10T15:35:39Z</dcterms:created>
  <dcterms:modified xsi:type="dcterms:W3CDTF">2022-08-19T09:42:05Z</dcterms:modified>
</cp:coreProperties>
</file>