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userName="Lena Nolte" algorithmName="SHA-512" hashValue="nnRyvd82qhYbUhCP85tcAd6Iq09fKNfhWPmussSgoDwP1zRhIhr6LhDqSK8Oswu3Wqk9hj95t9CXKIZGs1HUgA==" saltValue="xhUdvLP6A2HP/x5gSNGJS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te\Documents\myStandards GmbH\Marketing\Homepage\Entwürfe neuer Content\NOD-Daten\"/>
    </mc:Choice>
  </mc:AlternateContent>
  <xr:revisionPtr revIDLastSave="0" documentId="13_ncr:10001_{0830E25C-2E40-4B11-B68D-ED46490911C4}" xr6:coauthVersionLast="47" xr6:coauthVersionMax="47" xr10:uidLastSave="{00000000-0000-0000-0000-000000000000}"/>
  <bookViews>
    <workbookView xWindow="30612" yWindow="-108" windowWidth="30936" windowHeight="16896" xr2:uid="{B3E43522-5806-4A4F-995F-69DBEE57EF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C19" i="1" s="1"/>
  <c r="D16" i="1"/>
  <c r="D17" i="1" s="1"/>
  <c r="E16" i="1"/>
  <c r="E17" i="1" s="1"/>
  <c r="F16" i="1"/>
  <c r="F17" i="1" s="1"/>
  <c r="G16" i="1"/>
  <c r="G17" i="1" s="1"/>
  <c r="L16" i="1"/>
  <c r="L17" i="1" s="1"/>
  <c r="M16" i="1"/>
  <c r="M17" i="1" s="1"/>
  <c r="M19" i="1" s="1"/>
  <c r="N16" i="1"/>
  <c r="N17" i="1" s="1"/>
  <c r="P16" i="1"/>
  <c r="P17" i="1" s="1"/>
  <c r="Q16" i="1"/>
  <c r="Q17" i="1" s="1"/>
  <c r="R16" i="1"/>
  <c r="S16" i="1"/>
  <c r="T16" i="1"/>
  <c r="U16" i="1"/>
  <c r="U17" i="1" s="1"/>
  <c r="U19" i="1" s="1"/>
  <c r="V16" i="1"/>
  <c r="V17" i="1" s="1"/>
  <c r="W16" i="1"/>
  <c r="W17" i="1" s="1"/>
  <c r="S17" i="1"/>
  <c r="S19" i="1" s="1"/>
  <c r="T17" i="1"/>
  <c r="C18" i="1"/>
  <c r="D18" i="1"/>
  <c r="L18" i="1"/>
  <c r="M18" i="1"/>
  <c r="S18" i="1"/>
  <c r="T18" i="1"/>
  <c r="AB18" i="1"/>
  <c r="AC18" i="1"/>
  <c r="C13" i="1"/>
  <c r="D13" i="1"/>
  <c r="E13" i="1"/>
  <c r="E18" i="1" s="1"/>
  <c r="F13" i="1"/>
  <c r="F18" i="1" s="1"/>
  <c r="G13" i="1"/>
  <c r="G18" i="1" s="1"/>
  <c r="H13" i="1"/>
  <c r="H18" i="1" s="1"/>
  <c r="I13" i="1"/>
  <c r="I18" i="1" s="1"/>
  <c r="J13" i="1"/>
  <c r="J18" i="1" s="1"/>
  <c r="K13" i="1"/>
  <c r="K18" i="1" s="1"/>
  <c r="L13" i="1"/>
  <c r="M13" i="1"/>
  <c r="N13" i="1"/>
  <c r="N18" i="1" s="1"/>
  <c r="O13" i="1"/>
  <c r="O18" i="1" s="1"/>
  <c r="P13" i="1"/>
  <c r="P18" i="1" s="1"/>
  <c r="Q13" i="1"/>
  <c r="Q18" i="1" s="1"/>
  <c r="R13" i="1"/>
  <c r="R18" i="1" s="1"/>
  <c r="S13" i="1"/>
  <c r="T13" i="1"/>
  <c r="U13" i="1"/>
  <c r="U18" i="1" s="1"/>
  <c r="V13" i="1"/>
  <c r="V18" i="1" s="1"/>
  <c r="W13" i="1"/>
  <c r="W18" i="1" s="1"/>
  <c r="X13" i="1"/>
  <c r="X18" i="1" s="1"/>
  <c r="Y13" i="1"/>
  <c r="Y18" i="1" s="1"/>
  <c r="Z13" i="1"/>
  <c r="Z18" i="1" s="1"/>
  <c r="AA13" i="1"/>
  <c r="AA18" i="1" s="1"/>
  <c r="AB13" i="1"/>
  <c r="AC13" i="1"/>
  <c r="C14" i="1"/>
  <c r="D14" i="1"/>
  <c r="E14" i="1"/>
  <c r="F14" i="1"/>
  <c r="G14" i="1"/>
  <c r="H14" i="1"/>
  <c r="H16" i="1" s="1"/>
  <c r="H17" i="1" s="1"/>
  <c r="I14" i="1"/>
  <c r="I16" i="1" s="1"/>
  <c r="I17" i="1" s="1"/>
  <c r="I19" i="1" s="1"/>
  <c r="J14" i="1"/>
  <c r="J16" i="1" s="1"/>
  <c r="J17" i="1" s="1"/>
  <c r="J19" i="1" s="1"/>
  <c r="K14" i="1"/>
  <c r="K16" i="1" s="1"/>
  <c r="K17" i="1" s="1"/>
  <c r="K19" i="1" s="1"/>
  <c r="L14" i="1"/>
  <c r="M14" i="1"/>
  <c r="N14" i="1"/>
  <c r="O14" i="1"/>
  <c r="O16" i="1" s="1"/>
  <c r="O17" i="1" s="1"/>
  <c r="P14" i="1"/>
  <c r="Q14" i="1"/>
  <c r="R14" i="1"/>
  <c r="S14" i="1"/>
  <c r="T14" i="1"/>
  <c r="U14" i="1"/>
  <c r="V14" i="1"/>
  <c r="W14" i="1"/>
  <c r="X14" i="1"/>
  <c r="X16" i="1" s="1"/>
  <c r="X17" i="1" s="1"/>
  <c r="Y14" i="1"/>
  <c r="Y16" i="1" s="1"/>
  <c r="Y17" i="1" s="1"/>
  <c r="Y19" i="1" s="1"/>
  <c r="Z14" i="1"/>
  <c r="Z16" i="1" s="1"/>
  <c r="Z17" i="1" s="1"/>
  <c r="Z19" i="1" s="1"/>
  <c r="AA14" i="1"/>
  <c r="AA16" i="1" s="1"/>
  <c r="AA17" i="1" s="1"/>
  <c r="AA19" i="1" s="1"/>
  <c r="AB14" i="1"/>
  <c r="AB16" i="1" s="1"/>
  <c r="AB17" i="1" s="1"/>
  <c r="AC14" i="1"/>
  <c r="AC16" i="1" s="1"/>
  <c r="AC17" i="1" s="1"/>
  <c r="AC19" i="1" s="1"/>
  <c r="B14" i="1"/>
  <c r="B16" i="1" s="1"/>
  <c r="B13" i="1"/>
  <c r="B18" i="1" s="1"/>
  <c r="W19" i="1" l="1"/>
  <c r="G19" i="1"/>
  <c r="H19" i="1"/>
  <c r="E19" i="1"/>
  <c r="X19" i="1"/>
  <c r="O19" i="1"/>
  <c r="R17" i="1"/>
  <c r="R19" i="1" s="1"/>
  <c r="Q19" i="1"/>
  <c r="P19" i="1"/>
  <c r="AB19" i="1"/>
  <c r="N19" i="1"/>
  <c r="V19" i="1"/>
  <c r="D19" i="1"/>
  <c r="B17" i="1"/>
  <c r="B19" i="1" s="1"/>
  <c r="T19" i="1"/>
  <c r="L19" i="1"/>
  <c r="F19" i="1"/>
</calcChain>
</file>

<file path=xl/sharedStrings.xml><?xml version="1.0" encoding="utf-8"?>
<sst xmlns="http://schemas.openxmlformats.org/spreadsheetml/2006/main" count="79" uniqueCount="79">
  <si>
    <t>[µg/g]</t>
  </si>
  <si>
    <t>Mg</t>
  </si>
  <si>
    <t>P</t>
  </si>
  <si>
    <t>Ca</t>
  </si>
  <si>
    <t>Sc</t>
  </si>
  <si>
    <t>V</t>
  </si>
  <si>
    <t>Fe</t>
  </si>
  <si>
    <t>Co</t>
  </si>
  <si>
    <t>Ni</t>
  </si>
  <si>
    <t>Cu</t>
  </si>
  <si>
    <t>Ga</t>
  </si>
  <si>
    <t>As</t>
  </si>
  <si>
    <t>Rb</t>
  </si>
  <si>
    <t>Sr</t>
  </si>
  <si>
    <t>Mo</t>
  </si>
  <si>
    <t>Cd</t>
  </si>
  <si>
    <t>Sb</t>
  </si>
  <si>
    <t>Cs</t>
  </si>
  <si>
    <t>Ba</t>
  </si>
  <si>
    <t>Sm</t>
  </si>
  <si>
    <t>Eu</t>
  </si>
  <si>
    <t>Gd</t>
  </si>
  <si>
    <t>Dy</t>
  </si>
  <si>
    <t>Er</t>
  </si>
  <si>
    <t>Yb</t>
  </si>
  <si>
    <t>W</t>
  </si>
  <si>
    <t>Pb</t>
  </si>
  <si>
    <t>Th</t>
  </si>
  <si>
    <t>U</t>
  </si>
  <si>
    <t>Result 1</t>
  </si>
  <si>
    <t>Result 2</t>
  </si>
  <si>
    <t>Result 3</t>
  </si>
  <si>
    <t>Result 4</t>
  </si>
  <si>
    <t>Result 5</t>
  </si>
  <si>
    <t>Result 6</t>
  </si>
  <si>
    <t>Result 7</t>
  </si>
  <si>
    <t>Horwitz RSD [%]</t>
  </si>
  <si>
    <t>NOD-P1-NP Quantified using NIST 610 as a primary reference Material</t>
  </si>
  <si>
    <t>The results listed above are the average of 3 measurements performed in 7 designated areas throughout the pellet's surface</t>
  </si>
  <si>
    <t>Analytical setup</t>
  </si>
  <si>
    <t>ICP-MS</t>
  </si>
  <si>
    <t>AttomES HR-ICP-MS, Nu Instruments</t>
  </si>
  <si>
    <t>Laser Ablation</t>
  </si>
  <si>
    <t>Resonetics RESOlution M-50-LR 193nm eximer laser.</t>
  </si>
  <si>
    <t>Spot size</t>
  </si>
  <si>
    <t>48um</t>
  </si>
  <si>
    <t>Frequency</t>
  </si>
  <si>
    <t>5 Hz</t>
  </si>
  <si>
    <t>Fluence</t>
  </si>
  <si>
    <r>
      <t>2.5 J/cm</t>
    </r>
    <r>
      <rPr>
        <vertAlign val="superscript"/>
        <sz val="11"/>
        <color theme="1"/>
        <rFont val="Calibri"/>
        <family val="2"/>
        <scheme val="minor"/>
      </rPr>
      <t>3</t>
    </r>
  </si>
  <si>
    <t>Ablation time</t>
  </si>
  <si>
    <t>40 s</t>
  </si>
  <si>
    <t>Gas blank</t>
  </si>
  <si>
    <t>13 s</t>
  </si>
  <si>
    <t>Scan mode</t>
  </si>
  <si>
    <t>Linked scan</t>
  </si>
  <si>
    <t>Total cycles</t>
  </si>
  <si>
    <t>Quantification</t>
  </si>
  <si>
    <t>NIST610</t>
  </si>
  <si>
    <t>Internal standard</t>
  </si>
  <si>
    <t>Na</t>
  </si>
  <si>
    <t>Data evaluation</t>
  </si>
  <si>
    <t>Iolite 4</t>
  </si>
  <si>
    <t>Copyright © 2021 myStandards GmbH. All Rights Reserved.</t>
  </si>
  <si>
    <t>HORRAT of ≤ 1 is set as a benchmark for a usable reproducibility</t>
  </si>
  <si>
    <t>Average</t>
  </si>
  <si>
    <t>Standard Error</t>
  </si>
  <si>
    <t>Expansion Factor [k]</t>
  </si>
  <si>
    <t>Expanded Uncertainty</t>
  </si>
  <si>
    <t>Relative expanded Uncertainty [95% CL]</t>
  </si>
  <si>
    <t>Horwitz Ratio [HORRAT]</t>
  </si>
  <si>
    <t>The total number of measurements is 21</t>
  </si>
  <si>
    <t>HORRAT = Measured Relative Standard Deviation / Calculated Relative Standard Deviation using the Horwitz equation</t>
  </si>
  <si>
    <r>
      <t>Horwitz, W., Albert, R. (1995)</t>
    </r>
    <r>
      <rPr>
        <sz val="11"/>
        <color theme="1"/>
        <rFont val="Calibri"/>
        <family val="2"/>
        <scheme val="minor"/>
      </rPr>
      <t xml:space="preserve">. Precision in analytical measurements: Expected values and </t>
    </r>
  </si>
  <si>
    <r>
      <t xml:space="preserve">and consequences in geochemical analyses. </t>
    </r>
    <r>
      <rPr>
        <i/>
        <sz val="11"/>
        <color theme="1"/>
        <rFont val="Calibri"/>
        <family val="2"/>
        <scheme val="minor"/>
      </rPr>
      <t>Fresenius Journal of Analytcal Chemistry.</t>
    </r>
  </si>
  <si>
    <t>351:507-513</t>
  </si>
  <si>
    <t>These data are intended to illustrate an achievable reproducibiity. For calibration and validation purposes please use the values from the product information sheet</t>
  </si>
  <si>
    <t>Data were acquired at the University of Bergen, Norway.</t>
  </si>
  <si>
    <t>We would like to thank Siv Hjorth Dundas for providing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</si>
</sst>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1" applyFont="1"/>
    <xf numFmtId="0" fontId="6" fillId="0" borderId="0" xfId="1"/>
    <xf numFmtId="0" fontId="8" fillId="0" borderId="0" xfId="1" applyFont="1"/>
    <xf numFmtId="0" fontId="0" fillId="0" borderId="0" xfId="1" applyFont="1"/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Normal 2" xfId="1" xr:uid="{6481DF5C-EF99-FB44-A829-CB85B86F9839}"/>
    <cellStyle name="Standard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21</xdr:row>
      <xdr:rowOff>25400</xdr:rowOff>
    </xdr:from>
    <xdr:to>
      <xdr:col>10</xdr:col>
      <xdr:colOff>355600</xdr:colOff>
      <xdr:row>46</xdr:row>
      <xdr:rowOff>32288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600EA0-81B1-E242-905A-103BC6435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419600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12700</xdr:rowOff>
    </xdr:from>
    <xdr:to>
      <xdr:col>10</xdr:col>
      <xdr:colOff>355600</xdr:colOff>
      <xdr:row>46</xdr:row>
      <xdr:rowOff>19588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DFAE247-756C-BC4E-8C42-E42D412B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700" y="4406900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698500</xdr:colOff>
      <xdr:row>67</xdr:row>
      <xdr:rowOff>12700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42526B6-B675-7946-A4CE-8029B3C09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76200"/>
          <a:ext cx="4800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CA757-BB93-2546-9DB9-C83DCDD32AB9}">
  <dimension ref="A1:AC62"/>
  <sheetViews>
    <sheetView showGridLines="0" tabSelected="1" zoomScale="70" zoomScaleNormal="70" workbookViewId="0"/>
  </sheetViews>
  <sheetFormatPr baseColWidth="10" defaultRowHeight="15.6" x14ac:dyDescent="0.3"/>
  <cols>
    <col min="1" max="1" width="32.19921875" customWidth="1"/>
  </cols>
  <sheetData>
    <row r="1" spans="1:29" ht="25.8" x14ac:dyDescent="0.5">
      <c r="A1" s="9" t="s">
        <v>37</v>
      </c>
    </row>
    <row r="3" spans="1:29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</row>
    <row r="4" spans="1:29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3">
      <c r="A5" s="4" t="s">
        <v>29</v>
      </c>
      <c r="B5" s="5">
        <v>16733.333333333332</v>
      </c>
      <c r="C5" s="5">
        <v>2266.6666666666665</v>
      </c>
      <c r="D5" s="5">
        <v>19333.333333333332</v>
      </c>
      <c r="E5" s="6">
        <v>8.16</v>
      </c>
      <c r="F5" s="5">
        <v>415.2</v>
      </c>
      <c r="G5" s="5">
        <v>58166.666666666664</v>
      </c>
      <c r="H5" s="5">
        <v>2066.6666666666665</v>
      </c>
      <c r="I5" s="5">
        <v>13133.333333333334</v>
      </c>
      <c r="J5" s="5">
        <v>12133.333333333334</v>
      </c>
      <c r="K5" s="7">
        <v>31.503333333333334</v>
      </c>
      <c r="L5" s="5">
        <v>111.63333333333333</v>
      </c>
      <c r="M5" s="7">
        <v>30.506666666666664</v>
      </c>
      <c r="N5" s="5">
        <v>520.53333333333342</v>
      </c>
      <c r="O5" s="5">
        <v>686.70000000000016</v>
      </c>
      <c r="P5" s="7">
        <v>16.72666666666667</v>
      </c>
      <c r="Q5" s="7">
        <v>60.66</v>
      </c>
      <c r="R5" s="6">
        <v>2.06</v>
      </c>
      <c r="S5" s="5">
        <v>2166.6666666666665</v>
      </c>
      <c r="T5" s="7">
        <v>26.596666666666664</v>
      </c>
      <c r="U5" s="6">
        <v>6.2166666666666659</v>
      </c>
      <c r="V5" s="7">
        <v>23.636666666666667</v>
      </c>
      <c r="W5" s="7">
        <v>19.773333333333333</v>
      </c>
      <c r="X5" s="7">
        <v>10.643333333333333</v>
      </c>
      <c r="Y5" s="6">
        <v>9.69</v>
      </c>
      <c r="Z5" s="7">
        <v>59.95333333333334</v>
      </c>
      <c r="AA5" s="5">
        <v>583.5333333333333</v>
      </c>
      <c r="AB5" s="7">
        <v>11.07</v>
      </c>
      <c r="AC5" s="6">
        <v>3.7166666666666668</v>
      </c>
    </row>
    <row r="6" spans="1:29" x14ac:dyDescent="0.3">
      <c r="A6" s="4" t="s">
        <v>30</v>
      </c>
      <c r="B6" s="5">
        <v>16700</v>
      </c>
      <c r="C6" s="5">
        <v>2300</v>
      </c>
      <c r="D6" s="5">
        <v>18933.333333333332</v>
      </c>
      <c r="E6" s="6">
        <v>8.0266666666666673</v>
      </c>
      <c r="F6" s="5">
        <v>413.40000000000003</v>
      </c>
      <c r="G6" s="5">
        <v>58333.333333333336</v>
      </c>
      <c r="H6" s="5">
        <v>2066.6666666666665</v>
      </c>
      <c r="I6" s="5">
        <v>12566.666666666666</v>
      </c>
      <c r="J6" s="5">
        <v>12166.666666666666</v>
      </c>
      <c r="K6" s="7">
        <v>31.49</v>
      </c>
      <c r="L6" s="5">
        <v>110</v>
      </c>
      <c r="M6" s="7">
        <v>29.993333333333336</v>
      </c>
      <c r="N6" s="5">
        <v>515.56666666666672</v>
      </c>
      <c r="O6" s="5">
        <v>683.90000000000009</v>
      </c>
      <c r="P6" s="7">
        <v>16.713333333333335</v>
      </c>
      <c r="Q6" s="7">
        <v>60.853333333333332</v>
      </c>
      <c r="R6" s="6">
        <v>2.0866666666666669</v>
      </c>
      <c r="S6" s="5">
        <v>2133.3333333333335</v>
      </c>
      <c r="T6" s="7">
        <v>25.326666666666668</v>
      </c>
      <c r="U6" s="6">
        <v>5.996666666666667</v>
      </c>
      <c r="V6" s="7">
        <v>23.459999999999997</v>
      </c>
      <c r="W6" s="7">
        <v>19.693333333333332</v>
      </c>
      <c r="X6" s="7">
        <v>10.236666666666666</v>
      </c>
      <c r="Y6" s="6">
        <v>9.4566666666666652</v>
      </c>
      <c r="Z6" s="7">
        <v>60.77</v>
      </c>
      <c r="AA6" s="5">
        <v>592.36666666666667</v>
      </c>
      <c r="AB6" s="7">
        <v>11.536666666666667</v>
      </c>
      <c r="AC6" s="6">
        <v>3.7533333333333325</v>
      </c>
    </row>
    <row r="7" spans="1:29" x14ac:dyDescent="0.3">
      <c r="A7" s="4" t="s">
        <v>31</v>
      </c>
      <c r="B7" s="5">
        <v>16566.666666666668</v>
      </c>
      <c r="C7" s="5">
        <v>2366.6666666666665</v>
      </c>
      <c r="D7" s="5">
        <v>18733.333333333332</v>
      </c>
      <c r="E7" s="6">
        <v>7.8033333333333337</v>
      </c>
      <c r="F7" s="5">
        <v>413.93333333333334</v>
      </c>
      <c r="G7" s="5">
        <v>56066.666666666664</v>
      </c>
      <c r="H7" s="5">
        <v>2100</v>
      </c>
      <c r="I7" s="5">
        <v>12500</v>
      </c>
      <c r="J7" s="5">
        <v>12166.666666666666</v>
      </c>
      <c r="K7" s="7">
        <v>30.976666666666663</v>
      </c>
      <c r="L7" s="5">
        <v>112.63333333333333</v>
      </c>
      <c r="M7" s="7">
        <v>30.603333333333335</v>
      </c>
      <c r="N7" s="5">
        <v>501.93333333333334</v>
      </c>
      <c r="O7" s="5">
        <v>695.86666666666667</v>
      </c>
      <c r="P7" s="7">
        <v>16.5</v>
      </c>
      <c r="Q7" s="7">
        <v>60.720000000000006</v>
      </c>
      <c r="R7" s="6">
        <v>2.1</v>
      </c>
      <c r="S7" s="5">
        <v>2100</v>
      </c>
      <c r="T7" s="7">
        <v>25.443333333333339</v>
      </c>
      <c r="U7" s="6">
        <v>5.9633333333333338</v>
      </c>
      <c r="V7" s="7">
        <v>22.303333333333331</v>
      </c>
      <c r="W7" s="7">
        <v>19.59</v>
      </c>
      <c r="X7" s="7">
        <v>9.9600000000000009</v>
      </c>
      <c r="Y7" s="6">
        <v>9.4533333333333349</v>
      </c>
      <c r="Z7" s="7">
        <v>60.606666666666662</v>
      </c>
      <c r="AA7" s="5">
        <v>594.63333333333333</v>
      </c>
      <c r="AB7" s="7">
        <v>11.030000000000001</v>
      </c>
      <c r="AC7" s="6">
        <v>3.6333333333333333</v>
      </c>
    </row>
    <row r="8" spans="1:29" x14ac:dyDescent="0.3">
      <c r="A8" s="4" t="s">
        <v>32</v>
      </c>
      <c r="B8" s="5">
        <v>16333.333333333334</v>
      </c>
      <c r="C8" s="5">
        <v>2333.3333333333335</v>
      </c>
      <c r="D8" s="5">
        <v>18966.666666666668</v>
      </c>
      <c r="E8" s="6">
        <v>7.9333333333333336</v>
      </c>
      <c r="F8" s="5">
        <v>405.56666666666666</v>
      </c>
      <c r="G8" s="5">
        <v>56100</v>
      </c>
      <c r="H8" s="5">
        <v>2100</v>
      </c>
      <c r="I8" s="5">
        <v>12533.333333333334</v>
      </c>
      <c r="J8" s="5">
        <v>11966.666666666666</v>
      </c>
      <c r="K8" s="7">
        <v>30.566666666666663</v>
      </c>
      <c r="L8" s="5">
        <v>111.16666666666667</v>
      </c>
      <c r="M8" s="7">
        <v>29.983333333333334</v>
      </c>
      <c r="N8" s="5">
        <v>502.7</v>
      </c>
      <c r="O8" s="5">
        <v>678.16666666666663</v>
      </c>
      <c r="P8" s="7">
        <v>16.256666666666664</v>
      </c>
      <c r="Q8" s="7">
        <v>58.943333333333328</v>
      </c>
      <c r="R8" s="6">
        <v>2.063333333333333</v>
      </c>
      <c r="S8" s="5">
        <v>2066.6666666666665</v>
      </c>
      <c r="T8" s="7">
        <v>25.313333333333333</v>
      </c>
      <c r="U8" s="6">
        <v>5.6733333333333329</v>
      </c>
      <c r="V8" s="7">
        <v>22.296666666666667</v>
      </c>
      <c r="W8" s="7">
        <v>19.246666666666666</v>
      </c>
      <c r="X8" s="6">
        <v>9.7733333333333334</v>
      </c>
      <c r="Y8" s="6">
        <v>9.3066666666666666</v>
      </c>
      <c r="Z8" s="7">
        <v>58.403333333333336</v>
      </c>
      <c r="AA8" s="5">
        <v>572.93333333333339</v>
      </c>
      <c r="AB8" s="7">
        <v>11.62</v>
      </c>
      <c r="AC8" s="6">
        <v>3.5666666666666664</v>
      </c>
    </row>
    <row r="9" spans="1:29" x14ac:dyDescent="0.3">
      <c r="A9" s="4" t="s">
        <v>33</v>
      </c>
      <c r="B9" s="5">
        <v>16366.666666666666</v>
      </c>
      <c r="C9" s="5">
        <v>2266.6666666666665</v>
      </c>
      <c r="D9" s="5">
        <v>19166.666666666668</v>
      </c>
      <c r="E9" s="6">
        <v>7.8666666666666671</v>
      </c>
      <c r="F9" s="5">
        <v>410.93333333333334</v>
      </c>
      <c r="G9" s="5">
        <v>57533.333333333336</v>
      </c>
      <c r="H9" s="5">
        <v>2100</v>
      </c>
      <c r="I9" s="5">
        <v>12500</v>
      </c>
      <c r="J9" s="5">
        <v>12066.666666666666</v>
      </c>
      <c r="K9" s="7">
        <v>30.98</v>
      </c>
      <c r="L9" s="5">
        <v>110.2</v>
      </c>
      <c r="M9" s="7">
        <v>30.12</v>
      </c>
      <c r="N9" s="5">
        <v>506.23333333333335</v>
      </c>
      <c r="O9" s="5">
        <v>682.06666666666672</v>
      </c>
      <c r="P9" s="7">
        <v>16.2</v>
      </c>
      <c r="Q9" s="7">
        <v>59.50333333333333</v>
      </c>
      <c r="R9" s="6">
        <v>2.1466666666666665</v>
      </c>
      <c r="S9" s="5">
        <v>2133.3333333333335</v>
      </c>
      <c r="T9" s="7">
        <v>25.14</v>
      </c>
      <c r="U9" s="6">
        <v>5.9833333333333334</v>
      </c>
      <c r="V9" s="7">
        <v>22.233333333333334</v>
      </c>
      <c r="W9" s="7">
        <v>20.196666666666669</v>
      </c>
      <c r="X9" s="7">
        <v>10.116666666666667</v>
      </c>
      <c r="Y9" s="6">
        <v>9.6266666666666652</v>
      </c>
      <c r="Z9" s="7">
        <v>61.156666666666666</v>
      </c>
      <c r="AA9" s="5">
        <v>579.0333333333333</v>
      </c>
      <c r="AB9" s="7">
        <v>11.676666666666668</v>
      </c>
      <c r="AC9" s="6">
        <v>3.6500000000000004</v>
      </c>
    </row>
    <row r="10" spans="1:29" x14ac:dyDescent="0.3">
      <c r="A10" s="4" t="s">
        <v>34</v>
      </c>
      <c r="B10" s="5">
        <v>16866.666666666668</v>
      </c>
      <c r="C10" s="5">
        <v>2366.6666666666665</v>
      </c>
      <c r="D10" s="5">
        <v>19700</v>
      </c>
      <c r="E10" s="6">
        <v>8.1066666666666674</v>
      </c>
      <c r="F10" s="5">
        <v>420.36666666666662</v>
      </c>
      <c r="G10" s="5">
        <v>56766.666666666664</v>
      </c>
      <c r="H10" s="5">
        <v>2100</v>
      </c>
      <c r="I10" s="5">
        <v>13033.333333333334</v>
      </c>
      <c r="J10" s="5">
        <v>12166.666666666666</v>
      </c>
      <c r="K10" s="7">
        <v>31.783333333333335</v>
      </c>
      <c r="L10" s="5">
        <v>111.96666666666665</v>
      </c>
      <c r="M10" s="7">
        <v>31.00333333333333</v>
      </c>
      <c r="N10" s="5">
        <v>515.66666666666663</v>
      </c>
      <c r="O10" s="5">
        <v>699.66666666666663</v>
      </c>
      <c r="P10" s="7">
        <v>16.736666666666668</v>
      </c>
      <c r="Q10" s="7">
        <v>60.326666666666661</v>
      </c>
      <c r="R10" s="6">
        <v>2.1366666666666663</v>
      </c>
      <c r="S10" s="5">
        <v>2133.3333333333335</v>
      </c>
      <c r="T10" s="7">
        <v>25.72</v>
      </c>
      <c r="U10" s="6">
        <v>6.1733333333333329</v>
      </c>
      <c r="V10" s="7">
        <v>23.436666666666667</v>
      </c>
      <c r="W10" s="7">
        <v>20.48</v>
      </c>
      <c r="X10" s="7">
        <v>10.353333333333333</v>
      </c>
      <c r="Y10" s="6">
        <v>9.7933333333333312</v>
      </c>
      <c r="Z10" s="7">
        <v>62.47</v>
      </c>
      <c r="AA10" s="5">
        <v>604.6</v>
      </c>
      <c r="AB10" s="7">
        <v>12.090000000000002</v>
      </c>
      <c r="AC10" s="6">
        <v>3.813333333333333</v>
      </c>
    </row>
    <row r="11" spans="1:29" x14ac:dyDescent="0.3">
      <c r="A11" s="4" t="s">
        <v>35</v>
      </c>
      <c r="B11" s="5">
        <v>16800</v>
      </c>
      <c r="C11" s="5">
        <v>2300</v>
      </c>
      <c r="D11" s="5">
        <v>19500</v>
      </c>
      <c r="E11" s="6">
        <v>8.14</v>
      </c>
      <c r="F11" s="5">
        <v>415.4666666666667</v>
      </c>
      <c r="G11" s="5">
        <v>56733.333333333336</v>
      </c>
      <c r="H11" s="5">
        <v>2033.3333333333333</v>
      </c>
      <c r="I11" s="5">
        <v>12866.666666666666</v>
      </c>
      <c r="J11" s="5">
        <v>12100</v>
      </c>
      <c r="K11" s="7">
        <v>31.323333333333334</v>
      </c>
      <c r="L11" s="5">
        <v>109.09999999999998</v>
      </c>
      <c r="M11" s="7">
        <v>30.069999999999997</v>
      </c>
      <c r="N11" s="5">
        <v>517.50000000000011</v>
      </c>
      <c r="O11" s="5">
        <v>675.53333333333342</v>
      </c>
      <c r="P11" s="7">
        <v>16.576666666666664</v>
      </c>
      <c r="Q11" s="7">
        <v>58.946666666666665</v>
      </c>
      <c r="R11" s="6">
        <v>2.0233333333333334</v>
      </c>
      <c r="S11" s="5">
        <v>2133.3333333333335</v>
      </c>
      <c r="T11" s="7">
        <v>25.52</v>
      </c>
      <c r="U11" s="6">
        <v>6.0100000000000007</v>
      </c>
      <c r="V11" s="7">
        <v>22.833333333333332</v>
      </c>
      <c r="W11" s="7">
        <v>19.766666666666666</v>
      </c>
      <c r="X11" s="7">
        <v>10.313333333333333</v>
      </c>
      <c r="Y11" s="6">
        <v>9.69</v>
      </c>
      <c r="Z11" s="7">
        <v>60.70333333333334</v>
      </c>
      <c r="AA11" s="5">
        <v>574.93333333333328</v>
      </c>
      <c r="AB11" s="7">
        <v>12</v>
      </c>
      <c r="AC11" s="6">
        <v>3.64</v>
      </c>
    </row>
    <row r="12" spans="1:29" x14ac:dyDescent="0.3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6"/>
      <c r="Z12" s="8"/>
      <c r="AA12" s="8"/>
      <c r="AB12" s="8"/>
      <c r="AC12" s="8"/>
    </row>
    <row r="13" spans="1:29" x14ac:dyDescent="0.3">
      <c r="A13" s="21" t="s">
        <v>65</v>
      </c>
      <c r="B13" s="14">
        <f>AVERAGE(B5:B11)</f>
        <v>16623.809523809523</v>
      </c>
      <c r="C13" s="14">
        <f t="shared" ref="C13:AC13" si="0">AVERAGE(C5:C11)</f>
        <v>2314.2857142857142</v>
      </c>
      <c r="D13" s="14">
        <f t="shared" si="0"/>
        <v>19190.476190476191</v>
      </c>
      <c r="E13" s="19">
        <f t="shared" si="0"/>
        <v>8.0052380952380968</v>
      </c>
      <c r="F13" s="14">
        <f t="shared" si="0"/>
        <v>413.55238095238099</v>
      </c>
      <c r="G13" s="14">
        <f t="shared" si="0"/>
        <v>57100</v>
      </c>
      <c r="H13" s="14">
        <f t="shared" si="0"/>
        <v>2080.9523809523807</v>
      </c>
      <c r="I13" s="14">
        <f t="shared" si="0"/>
        <v>12733.333333333334</v>
      </c>
      <c r="J13" s="14">
        <f t="shared" si="0"/>
        <v>12109.523809523807</v>
      </c>
      <c r="K13" s="18">
        <f t="shared" si="0"/>
        <v>31.231904761904758</v>
      </c>
      <c r="L13" s="14">
        <f t="shared" si="0"/>
        <v>110.95714285714287</v>
      </c>
      <c r="M13" s="18">
        <f t="shared" si="0"/>
        <v>30.325714285714287</v>
      </c>
      <c r="N13" s="14">
        <f t="shared" si="0"/>
        <v>511.44761904761907</v>
      </c>
      <c r="O13" s="14">
        <f t="shared" si="0"/>
        <v>685.98571428571438</v>
      </c>
      <c r="P13" s="18">
        <f t="shared" si="0"/>
        <v>16.53</v>
      </c>
      <c r="Q13" s="18">
        <f t="shared" si="0"/>
        <v>59.993333333333325</v>
      </c>
      <c r="R13" s="19">
        <f t="shared" si="0"/>
        <v>2.0880952380952378</v>
      </c>
      <c r="S13" s="14">
        <f t="shared" si="0"/>
        <v>2123.8095238095239</v>
      </c>
      <c r="T13" s="18">
        <f t="shared" si="0"/>
        <v>25.580000000000005</v>
      </c>
      <c r="U13" s="19">
        <f t="shared" si="0"/>
        <v>6.0023809523809524</v>
      </c>
      <c r="V13" s="18">
        <f t="shared" si="0"/>
        <v>22.88571428571429</v>
      </c>
      <c r="W13" s="18">
        <f t="shared" si="0"/>
        <v>19.820952380952381</v>
      </c>
      <c r="X13" s="18">
        <f t="shared" si="0"/>
        <v>10.199523809523809</v>
      </c>
      <c r="Y13" s="18">
        <f t="shared" si="0"/>
        <v>9.5738095238095244</v>
      </c>
      <c r="Z13" s="18">
        <f t="shared" si="0"/>
        <v>60.58047619047619</v>
      </c>
      <c r="AA13" s="14">
        <f t="shared" si="0"/>
        <v>586.00476190476184</v>
      </c>
      <c r="AB13" s="18">
        <f t="shared" si="0"/>
        <v>11.574761904761905</v>
      </c>
      <c r="AC13" s="19">
        <f t="shared" si="0"/>
        <v>3.6819047619047618</v>
      </c>
    </row>
    <row r="14" spans="1:29" x14ac:dyDescent="0.3">
      <c r="A14" s="22" t="s">
        <v>66</v>
      </c>
      <c r="B14" s="15">
        <f>_xlfn.STDEV.S(B5:B11)/SQRT(COUNT(B5:B11))</f>
        <v>78.91938345813368</v>
      </c>
      <c r="C14" s="15">
        <f t="shared" ref="C14:AC14" si="1">_xlfn.STDEV.S(C5:C11)/SQRT(COUNT(C5:C11))</f>
        <v>16.030960219622347</v>
      </c>
      <c r="D14" s="15">
        <f t="shared" si="1"/>
        <v>129.24573324331615</v>
      </c>
      <c r="E14" s="20">
        <f t="shared" si="1"/>
        <v>5.3004228357122034E-2</v>
      </c>
      <c r="F14" s="15">
        <f t="shared" si="1"/>
        <v>1.715566100328286</v>
      </c>
      <c r="G14" s="15">
        <f t="shared" si="1"/>
        <v>350.50983275386591</v>
      </c>
      <c r="H14" s="15">
        <f t="shared" si="1"/>
        <v>9.9126952355530324</v>
      </c>
      <c r="I14" s="15">
        <f t="shared" si="1"/>
        <v>102.86889997472802</v>
      </c>
      <c r="J14" s="15">
        <f t="shared" si="1"/>
        <v>27.902215605153899</v>
      </c>
      <c r="K14" s="17">
        <f t="shared" si="1"/>
        <v>0.15613360366041673</v>
      </c>
      <c r="L14" s="17">
        <f t="shared" si="1"/>
        <v>0.46975814365464347</v>
      </c>
      <c r="M14" s="17">
        <f t="shared" si="1"/>
        <v>0.14674188959446266</v>
      </c>
      <c r="N14" s="15">
        <f t="shared" si="1"/>
        <v>2.8792346971758112</v>
      </c>
      <c r="O14" s="15">
        <f t="shared" si="1"/>
        <v>3.3644174251619137</v>
      </c>
      <c r="P14" s="17">
        <f t="shared" si="1"/>
        <v>8.4752986868126837E-2</v>
      </c>
      <c r="Q14" s="17">
        <f t="shared" si="1"/>
        <v>0.3185275315569891</v>
      </c>
      <c r="R14" s="20">
        <f t="shared" si="1"/>
        <v>1.6568874096126802E-2</v>
      </c>
      <c r="S14" s="15">
        <f t="shared" si="1"/>
        <v>11.983864182969461</v>
      </c>
      <c r="T14" s="17">
        <f t="shared" si="1"/>
        <v>0.1828594163218453</v>
      </c>
      <c r="U14" s="20">
        <f t="shared" si="1"/>
        <v>6.643895350399466E-2</v>
      </c>
      <c r="V14" s="17">
        <f t="shared" si="1"/>
        <v>0.23461069214924599</v>
      </c>
      <c r="W14" s="17">
        <f t="shared" si="1"/>
        <v>0.15276415111359529</v>
      </c>
      <c r="X14" s="17">
        <f t="shared" si="1"/>
        <v>0.10699707895787496</v>
      </c>
      <c r="Y14" s="17">
        <f t="shared" si="1"/>
        <v>6.5025141948418005E-2</v>
      </c>
      <c r="Z14" s="17">
        <f t="shared" si="1"/>
        <v>0.46514856736351662</v>
      </c>
      <c r="AA14" s="15">
        <f t="shared" si="1"/>
        <v>4.3884494168444723</v>
      </c>
      <c r="AB14" s="17">
        <f t="shared" si="1"/>
        <v>0.15520571285587081</v>
      </c>
      <c r="AC14" s="20">
        <f t="shared" si="1"/>
        <v>3.1621581462825739E-2</v>
      </c>
    </row>
    <row r="15" spans="1:29" x14ac:dyDescent="0.3">
      <c r="A15" s="22" t="s">
        <v>67</v>
      </c>
      <c r="B15" s="16">
        <v>2</v>
      </c>
      <c r="C15" s="8">
        <v>2</v>
      </c>
      <c r="D15" s="8">
        <v>2</v>
      </c>
      <c r="E15" s="6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7">
        <v>2</v>
      </c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2</v>
      </c>
    </row>
    <row r="16" spans="1:29" x14ac:dyDescent="0.3">
      <c r="A16" s="21" t="s">
        <v>68</v>
      </c>
      <c r="B16" s="14">
        <f>B15*B14</f>
        <v>157.83876691626736</v>
      </c>
      <c r="C16" s="14">
        <f t="shared" ref="C16:AC16" si="2">C15*C14</f>
        <v>32.061920439244695</v>
      </c>
      <c r="D16" s="14">
        <f t="shared" si="2"/>
        <v>258.49146648663231</v>
      </c>
      <c r="E16" s="19">
        <f t="shared" si="2"/>
        <v>0.10600845671424407</v>
      </c>
      <c r="F16" s="14">
        <f t="shared" si="2"/>
        <v>3.4311322006565721</v>
      </c>
      <c r="G16" s="14">
        <f t="shared" si="2"/>
        <v>701.01966550773182</v>
      </c>
      <c r="H16" s="14">
        <f t="shared" si="2"/>
        <v>19.825390471106065</v>
      </c>
      <c r="I16" s="14">
        <f t="shared" si="2"/>
        <v>205.73779994945605</v>
      </c>
      <c r="J16" s="14">
        <f t="shared" si="2"/>
        <v>55.804431210307797</v>
      </c>
      <c r="K16" s="18">
        <f t="shared" si="2"/>
        <v>0.31226720732083346</v>
      </c>
      <c r="L16" s="14">
        <f t="shared" si="2"/>
        <v>0.93951628730928693</v>
      </c>
      <c r="M16" s="18">
        <f t="shared" si="2"/>
        <v>0.29348377918892532</v>
      </c>
      <c r="N16" s="14">
        <f t="shared" si="2"/>
        <v>5.7584693943516223</v>
      </c>
      <c r="O16" s="14">
        <f t="shared" si="2"/>
        <v>6.7288348503238273</v>
      </c>
      <c r="P16" s="18">
        <f t="shared" si="2"/>
        <v>0.16950597373625367</v>
      </c>
      <c r="Q16" s="18">
        <f t="shared" si="2"/>
        <v>0.63705506311397819</v>
      </c>
      <c r="R16" s="19">
        <f t="shared" si="2"/>
        <v>3.3137748192253604E-2</v>
      </c>
      <c r="S16" s="14">
        <f t="shared" si="2"/>
        <v>23.967728365938921</v>
      </c>
      <c r="T16" s="18">
        <f t="shared" si="2"/>
        <v>0.36571883264369059</v>
      </c>
      <c r="U16" s="19">
        <f t="shared" si="2"/>
        <v>0.13287790700798932</v>
      </c>
      <c r="V16" s="18">
        <f t="shared" si="2"/>
        <v>0.46922138429849197</v>
      </c>
      <c r="W16" s="18">
        <f t="shared" si="2"/>
        <v>0.30552830222719057</v>
      </c>
      <c r="X16" s="18">
        <f t="shared" si="2"/>
        <v>0.21399415791574991</v>
      </c>
      <c r="Y16" s="18">
        <f t="shared" si="2"/>
        <v>0.13005028389683601</v>
      </c>
      <c r="Z16" s="18">
        <f t="shared" si="2"/>
        <v>0.93029713472703324</v>
      </c>
      <c r="AA16" s="14">
        <f t="shared" si="2"/>
        <v>8.7768988336889446</v>
      </c>
      <c r="AB16" s="18">
        <f t="shared" si="2"/>
        <v>0.31041142571174163</v>
      </c>
      <c r="AC16" s="19">
        <f t="shared" si="2"/>
        <v>6.3243162925651478E-2</v>
      </c>
    </row>
    <row r="17" spans="1:29" x14ac:dyDescent="0.3">
      <c r="A17" s="22" t="s">
        <v>69</v>
      </c>
      <c r="B17" s="17">
        <f>B16/B13*100</f>
        <v>0.94947410634248497</v>
      </c>
      <c r="C17" s="17">
        <f t="shared" ref="C17:AC17" si="3">C16/C13*100</f>
        <v>1.3853916239179807</v>
      </c>
      <c r="D17" s="17">
        <f t="shared" si="3"/>
        <v>1.3469778650668185</v>
      </c>
      <c r="E17" s="17">
        <f t="shared" si="3"/>
        <v>1.3242386479085866</v>
      </c>
      <c r="F17" s="17">
        <f t="shared" si="3"/>
        <v>0.82967294076627607</v>
      </c>
      <c r="G17" s="17">
        <f t="shared" si="3"/>
        <v>1.2277051935336809</v>
      </c>
      <c r="H17" s="17">
        <f t="shared" si="3"/>
        <v>0.95270755124308337</v>
      </c>
      <c r="I17" s="17">
        <f t="shared" si="3"/>
        <v>1.6157418844198117</v>
      </c>
      <c r="J17" s="17">
        <f t="shared" si="3"/>
        <v>0.4608309301677011</v>
      </c>
      <c r="K17" s="17">
        <f t="shared" si="3"/>
        <v>0.99983401493245661</v>
      </c>
      <c r="L17" s="17">
        <f t="shared" si="3"/>
        <v>0.84673799551500029</v>
      </c>
      <c r="M17" s="17">
        <f t="shared" si="3"/>
        <v>0.96777202483629043</v>
      </c>
      <c r="N17" s="17">
        <f t="shared" si="3"/>
        <v>1.1259157692579798</v>
      </c>
      <c r="O17" s="17">
        <f t="shared" si="3"/>
        <v>0.980900142699073</v>
      </c>
      <c r="P17" s="17">
        <f t="shared" si="3"/>
        <v>1.0254444872126658</v>
      </c>
      <c r="Q17" s="17">
        <f t="shared" si="3"/>
        <v>1.0618764247927186</v>
      </c>
      <c r="R17" s="17">
        <f t="shared" si="3"/>
        <v>1.5869845200395114</v>
      </c>
      <c r="S17" s="17">
        <f t="shared" si="3"/>
        <v>1.1285253266473483</v>
      </c>
      <c r="T17" s="17">
        <f t="shared" si="3"/>
        <v>1.4297061479424962</v>
      </c>
      <c r="U17" s="17">
        <f t="shared" si="3"/>
        <v>2.2137533099308015</v>
      </c>
      <c r="V17" s="17">
        <f t="shared" si="3"/>
        <v>2.0502807054241217</v>
      </c>
      <c r="W17" s="17">
        <f t="shared" si="3"/>
        <v>1.5414410788898236</v>
      </c>
      <c r="X17" s="17">
        <f t="shared" si="3"/>
        <v>2.0980798899251822</v>
      </c>
      <c r="Y17" s="17">
        <f t="shared" si="3"/>
        <v>1.3583963998177349</v>
      </c>
      <c r="Z17" s="17">
        <f t="shared" si="3"/>
        <v>1.5356385311366774</v>
      </c>
      <c r="AA17" s="17">
        <f t="shared" si="3"/>
        <v>1.4977521351806653</v>
      </c>
      <c r="AB17" s="17">
        <f t="shared" si="3"/>
        <v>2.6817953428833561</v>
      </c>
      <c r="AC17" s="17">
        <f t="shared" si="3"/>
        <v>1.7176751441265921</v>
      </c>
    </row>
    <row r="18" spans="1:29" x14ac:dyDescent="0.3">
      <c r="A18" s="22" t="s">
        <v>36</v>
      </c>
      <c r="B18" s="17">
        <f>(B13*10^-6)^(-0.1505)*2</f>
        <v>3.7051862804208171</v>
      </c>
      <c r="C18" s="17">
        <f t="shared" ref="C18:AC18" si="4">(C13*10^-6)^(-0.1505)*2</f>
        <v>4.9852304723904872</v>
      </c>
      <c r="D18" s="17">
        <f t="shared" si="4"/>
        <v>3.6259815510260038</v>
      </c>
      <c r="E18" s="17">
        <f t="shared" si="4"/>
        <v>11.696937531427187</v>
      </c>
      <c r="F18" s="17">
        <f t="shared" si="4"/>
        <v>6.4601432981266171</v>
      </c>
      <c r="G18" s="17">
        <f t="shared" si="4"/>
        <v>3.0772038092266607</v>
      </c>
      <c r="H18" s="17">
        <f t="shared" si="4"/>
        <v>5.0656075824657192</v>
      </c>
      <c r="I18" s="17">
        <f t="shared" si="4"/>
        <v>3.8568807247577461</v>
      </c>
      <c r="J18" s="17">
        <f t="shared" si="4"/>
        <v>3.8861483227787867</v>
      </c>
      <c r="K18" s="17">
        <f t="shared" si="4"/>
        <v>9.5300005494945825</v>
      </c>
      <c r="L18" s="17">
        <f t="shared" si="4"/>
        <v>7.8747020066067472</v>
      </c>
      <c r="M18" s="17">
        <f t="shared" si="4"/>
        <v>9.5723249763267315</v>
      </c>
      <c r="N18" s="17">
        <f t="shared" si="4"/>
        <v>6.2568453532201458</v>
      </c>
      <c r="O18" s="17">
        <f t="shared" si="4"/>
        <v>5.9863840817060421</v>
      </c>
      <c r="P18" s="17">
        <f t="shared" si="4"/>
        <v>10.487692159077614</v>
      </c>
      <c r="Q18" s="17">
        <f t="shared" si="4"/>
        <v>8.6382445584747618</v>
      </c>
      <c r="R18" s="17">
        <f t="shared" si="4"/>
        <v>14.318831388137136</v>
      </c>
      <c r="S18" s="17">
        <f t="shared" si="4"/>
        <v>5.0500898294588463</v>
      </c>
      <c r="T18" s="17">
        <f t="shared" si="4"/>
        <v>9.8206665290619597</v>
      </c>
      <c r="U18" s="17">
        <f t="shared" si="4"/>
        <v>12.214967072427191</v>
      </c>
      <c r="V18" s="17">
        <f t="shared" si="4"/>
        <v>9.9865514239249116</v>
      </c>
      <c r="W18" s="17">
        <f t="shared" si="4"/>
        <v>10.204994046336742</v>
      </c>
      <c r="X18" s="17">
        <f t="shared" si="4"/>
        <v>11.278172200052017</v>
      </c>
      <c r="Y18" s="17">
        <f t="shared" si="4"/>
        <v>11.386145674143323</v>
      </c>
      <c r="Z18" s="17">
        <f t="shared" si="4"/>
        <v>8.6255923022729721</v>
      </c>
      <c r="AA18" s="17">
        <f t="shared" si="4"/>
        <v>6.1300056290492817</v>
      </c>
      <c r="AB18" s="17">
        <f t="shared" si="4"/>
        <v>11.065509865025872</v>
      </c>
      <c r="AC18" s="17">
        <f t="shared" si="4"/>
        <v>13.147284980330452</v>
      </c>
    </row>
    <row r="19" spans="1:29" x14ac:dyDescent="0.3">
      <c r="A19" s="22" t="s">
        <v>70</v>
      </c>
      <c r="B19" s="18">
        <f>B17/B18</f>
        <v>0.25625543076194496</v>
      </c>
      <c r="C19" s="18">
        <f t="shared" ref="C19:AC19" si="5">C17/C18</f>
        <v>0.27789921280282676</v>
      </c>
      <c r="D19" s="18">
        <f t="shared" si="5"/>
        <v>0.37147951419821179</v>
      </c>
      <c r="E19" s="18">
        <f t="shared" si="5"/>
        <v>0.11321242370925198</v>
      </c>
      <c r="F19" s="18">
        <f t="shared" si="5"/>
        <v>0.12842949490096817</v>
      </c>
      <c r="G19" s="18">
        <f t="shared" si="5"/>
        <v>0.39896778687604001</v>
      </c>
      <c r="H19" s="18">
        <f t="shared" si="5"/>
        <v>0.18807369811684987</v>
      </c>
      <c r="I19" s="18">
        <f t="shared" si="5"/>
        <v>0.41892451432272326</v>
      </c>
      <c r="J19" s="18">
        <f t="shared" si="5"/>
        <v>0.11858294946348943</v>
      </c>
      <c r="K19" s="18">
        <f t="shared" si="5"/>
        <v>0.10491437117340797</v>
      </c>
      <c r="L19" s="18">
        <f t="shared" si="5"/>
        <v>0.10752635398832881</v>
      </c>
      <c r="M19" s="18">
        <f t="shared" si="5"/>
        <v>0.10110104151600395</v>
      </c>
      <c r="N19" s="18">
        <f t="shared" si="5"/>
        <v>0.17994943229314694</v>
      </c>
      <c r="O19" s="18">
        <f t="shared" si="5"/>
        <v>0.16385519694545378</v>
      </c>
      <c r="P19" s="18">
        <f t="shared" si="5"/>
        <v>9.7775990337883159E-2</v>
      </c>
      <c r="Q19" s="18">
        <f t="shared" si="5"/>
        <v>0.12292733987844078</v>
      </c>
      <c r="R19" s="18">
        <f t="shared" si="5"/>
        <v>0.11083198600650443</v>
      </c>
      <c r="S19" s="18">
        <f t="shared" si="5"/>
        <v>0.22346638668965577</v>
      </c>
      <c r="T19" s="18">
        <f t="shared" si="5"/>
        <v>0.14558137614301597</v>
      </c>
      <c r="U19" s="18">
        <f t="shared" si="5"/>
        <v>0.18123285120660704</v>
      </c>
      <c r="V19" s="18">
        <f t="shared" si="5"/>
        <v>0.20530417542458526</v>
      </c>
      <c r="W19" s="18">
        <f t="shared" si="5"/>
        <v>0.15104771956659302</v>
      </c>
      <c r="X19" s="18">
        <f t="shared" si="5"/>
        <v>0.18603013437900029</v>
      </c>
      <c r="Y19" s="18">
        <f t="shared" si="5"/>
        <v>0.11930256635504873</v>
      </c>
      <c r="Z19" s="18">
        <f t="shared" si="5"/>
        <v>0.17803282108893714</v>
      </c>
      <c r="AA19" s="18">
        <f t="shared" si="5"/>
        <v>0.2443312821905117</v>
      </c>
      <c r="AB19" s="18">
        <f t="shared" si="5"/>
        <v>0.24235623804010642</v>
      </c>
      <c r="AC19" s="18">
        <f t="shared" si="5"/>
        <v>0.13064865838813047</v>
      </c>
    </row>
    <row r="22" spans="1:29" x14ac:dyDescent="0.3">
      <c r="L22" t="s">
        <v>38</v>
      </c>
    </row>
    <row r="23" spans="1:29" x14ac:dyDescent="0.3">
      <c r="L23" t="s">
        <v>71</v>
      </c>
    </row>
    <row r="24" spans="1:29" x14ac:dyDescent="0.3">
      <c r="L24" t="s">
        <v>64</v>
      </c>
    </row>
    <row r="25" spans="1:29" x14ac:dyDescent="0.3">
      <c r="R25" s="11"/>
      <c r="S25" s="11"/>
    </row>
    <row r="26" spans="1:29" x14ac:dyDescent="0.3">
      <c r="L26" t="s">
        <v>76</v>
      </c>
    </row>
    <row r="28" spans="1:29" x14ac:dyDescent="0.3">
      <c r="L28" t="s">
        <v>72</v>
      </c>
      <c r="R28" s="11"/>
      <c r="S28" s="11"/>
    </row>
    <row r="29" spans="1:29" x14ac:dyDescent="0.3">
      <c r="R29" s="11"/>
      <c r="S29" s="11"/>
    </row>
    <row r="30" spans="1:29" x14ac:dyDescent="0.3">
      <c r="L30" s="23" t="s">
        <v>73</v>
      </c>
      <c r="R30" s="11"/>
      <c r="S30" s="11"/>
    </row>
    <row r="31" spans="1:29" x14ac:dyDescent="0.3">
      <c r="M31" s="24" t="s">
        <v>74</v>
      </c>
      <c r="R31" s="11"/>
      <c r="S31" s="11"/>
    </row>
    <row r="32" spans="1:29" x14ac:dyDescent="0.3">
      <c r="M32" s="24" t="s">
        <v>75</v>
      </c>
      <c r="R32" s="11"/>
      <c r="S32" s="11"/>
    </row>
    <row r="33" spans="12:19" x14ac:dyDescent="0.3">
      <c r="Q33" s="11"/>
      <c r="R33" s="11"/>
      <c r="S33" s="11"/>
    </row>
    <row r="34" spans="12:19" x14ac:dyDescent="0.3">
      <c r="Q34" s="11"/>
      <c r="R34" s="11"/>
      <c r="S34" s="11"/>
    </row>
    <row r="35" spans="12:19" ht="18" x14ac:dyDescent="0.35">
      <c r="L35" s="10" t="s">
        <v>39</v>
      </c>
      <c r="M35" s="11"/>
      <c r="N35" s="11"/>
      <c r="O35" s="11"/>
      <c r="P35" s="11"/>
      <c r="Q35" s="11"/>
      <c r="R35" s="11"/>
      <c r="S35" s="11"/>
    </row>
    <row r="36" spans="12:19" x14ac:dyDescent="0.3">
      <c r="L36" s="11"/>
      <c r="M36" s="11"/>
      <c r="N36" s="11"/>
      <c r="O36" s="11"/>
      <c r="P36" s="11"/>
      <c r="Q36" s="11"/>
      <c r="R36" s="11"/>
      <c r="S36" s="11"/>
    </row>
    <row r="37" spans="12:19" x14ac:dyDescent="0.3">
      <c r="L37" s="11"/>
      <c r="M37" s="11"/>
      <c r="N37" s="11"/>
      <c r="O37" s="11"/>
      <c r="P37" s="11"/>
      <c r="Q37" s="11"/>
      <c r="R37" s="11"/>
      <c r="S37" s="11"/>
    </row>
    <row r="38" spans="12:19" x14ac:dyDescent="0.3">
      <c r="L38" s="12" t="s">
        <v>40</v>
      </c>
      <c r="N38" s="11" t="s">
        <v>41</v>
      </c>
      <c r="O38" s="11"/>
      <c r="P38" s="11"/>
      <c r="Q38" s="11"/>
      <c r="R38" s="11"/>
      <c r="S38" s="11"/>
    </row>
    <row r="39" spans="12:19" x14ac:dyDescent="0.3">
      <c r="L39" s="11"/>
      <c r="M39" s="11"/>
      <c r="N39" s="11"/>
      <c r="O39" s="11"/>
      <c r="P39" s="11"/>
      <c r="Q39" s="11"/>
      <c r="R39" s="11"/>
      <c r="S39" s="11"/>
    </row>
    <row r="40" spans="12:19" x14ac:dyDescent="0.3">
      <c r="L40" s="11"/>
      <c r="M40" s="11"/>
      <c r="N40" s="11"/>
      <c r="O40" s="11"/>
      <c r="P40" s="11"/>
      <c r="Q40" s="11"/>
      <c r="R40" s="11"/>
      <c r="S40" s="11"/>
    </row>
    <row r="41" spans="12:19" x14ac:dyDescent="0.3">
      <c r="L41" s="12" t="s">
        <v>42</v>
      </c>
      <c r="M41" s="11"/>
      <c r="N41" s="11" t="s">
        <v>43</v>
      </c>
      <c r="O41" s="11"/>
      <c r="P41" s="11"/>
      <c r="Q41" s="11"/>
      <c r="R41" s="11"/>
      <c r="S41" s="11"/>
    </row>
    <row r="42" spans="12:19" x14ac:dyDescent="0.3">
      <c r="L42" s="11"/>
      <c r="M42" s="11"/>
      <c r="N42" s="11" t="s">
        <v>44</v>
      </c>
      <c r="O42" s="11" t="s">
        <v>45</v>
      </c>
      <c r="P42" s="11"/>
      <c r="Q42" s="11"/>
      <c r="R42" s="11"/>
      <c r="S42" s="11"/>
    </row>
    <row r="43" spans="12:19" x14ac:dyDescent="0.3">
      <c r="L43" s="11"/>
      <c r="M43" s="11"/>
      <c r="N43" s="11" t="s">
        <v>46</v>
      </c>
      <c r="O43" s="11" t="s">
        <v>47</v>
      </c>
      <c r="P43" s="11"/>
      <c r="Q43" s="11"/>
      <c r="R43" s="11"/>
      <c r="S43" s="11"/>
    </row>
    <row r="44" spans="12:19" ht="16.2" x14ac:dyDescent="0.3">
      <c r="L44" s="11"/>
      <c r="M44" s="11"/>
      <c r="N44" s="11" t="s">
        <v>48</v>
      </c>
      <c r="O44" s="11" t="s">
        <v>49</v>
      </c>
      <c r="P44" s="11"/>
      <c r="Q44" s="11"/>
      <c r="R44" s="11"/>
      <c r="S44" s="11"/>
    </row>
    <row r="45" spans="12:19" x14ac:dyDescent="0.3">
      <c r="L45" s="11"/>
      <c r="M45" s="11"/>
      <c r="N45" s="11" t="s">
        <v>50</v>
      </c>
      <c r="O45" s="11" t="s">
        <v>51</v>
      </c>
      <c r="P45" s="11"/>
      <c r="Q45" s="11"/>
      <c r="R45" s="11"/>
      <c r="S45" s="11"/>
    </row>
    <row r="46" spans="12:19" x14ac:dyDescent="0.3">
      <c r="L46" s="11"/>
      <c r="M46" s="11"/>
      <c r="N46" s="11" t="s">
        <v>52</v>
      </c>
      <c r="O46" s="11" t="s">
        <v>53</v>
      </c>
      <c r="P46" s="11"/>
      <c r="Q46" s="11"/>
      <c r="R46" s="11"/>
      <c r="S46" s="11"/>
    </row>
    <row r="47" spans="12:19" x14ac:dyDescent="0.3">
      <c r="L47" s="11"/>
      <c r="M47" s="11"/>
      <c r="N47" s="11" t="s">
        <v>54</v>
      </c>
      <c r="O47" s="11" t="s">
        <v>55</v>
      </c>
      <c r="P47" s="11"/>
      <c r="Q47" s="11"/>
      <c r="R47" s="11"/>
      <c r="S47" s="11"/>
    </row>
    <row r="48" spans="12:19" x14ac:dyDescent="0.3">
      <c r="L48" s="11"/>
      <c r="M48" s="11"/>
      <c r="N48" s="11" t="s">
        <v>56</v>
      </c>
      <c r="O48" s="11">
        <v>550</v>
      </c>
      <c r="P48" s="11"/>
      <c r="Q48" s="11"/>
      <c r="R48" s="11"/>
      <c r="S48" s="11"/>
    </row>
    <row r="49" spans="1:19" x14ac:dyDescent="0.3">
      <c r="L49" s="11"/>
      <c r="M49" s="11"/>
      <c r="N49" s="11"/>
      <c r="O49" s="11"/>
      <c r="P49" s="11"/>
      <c r="Q49" s="11"/>
      <c r="R49" s="11"/>
      <c r="S49" s="11"/>
    </row>
    <row r="50" spans="1:19" x14ac:dyDescent="0.3">
      <c r="L50" s="12" t="s">
        <v>57</v>
      </c>
      <c r="M50" s="11"/>
      <c r="N50" s="11" t="s">
        <v>58</v>
      </c>
      <c r="O50" s="11"/>
      <c r="P50" s="11"/>
      <c r="Q50" s="11"/>
    </row>
    <row r="51" spans="1:19" x14ac:dyDescent="0.3">
      <c r="L51" s="11"/>
      <c r="M51" s="11"/>
      <c r="O51" s="11"/>
      <c r="P51" s="11"/>
      <c r="Q51" s="11"/>
    </row>
    <row r="52" spans="1:19" x14ac:dyDescent="0.3">
      <c r="L52" s="11"/>
      <c r="M52" s="11"/>
      <c r="N52" s="13"/>
      <c r="O52" s="11"/>
      <c r="P52" s="11"/>
      <c r="Q52" s="11"/>
    </row>
    <row r="53" spans="1:19" x14ac:dyDescent="0.3">
      <c r="L53" s="11"/>
      <c r="M53" s="11"/>
      <c r="N53" s="11"/>
      <c r="O53" s="11"/>
      <c r="P53" s="11"/>
      <c r="Q53" s="11"/>
    </row>
    <row r="54" spans="1:19" x14ac:dyDescent="0.3">
      <c r="L54" s="11"/>
      <c r="M54" s="11"/>
      <c r="N54" s="11"/>
      <c r="O54" s="11"/>
      <c r="P54" s="11"/>
      <c r="Q54" s="11"/>
    </row>
    <row r="55" spans="1:19" x14ac:dyDescent="0.3">
      <c r="L55" s="12" t="s">
        <v>59</v>
      </c>
      <c r="M55" s="11"/>
      <c r="N55" s="11" t="s">
        <v>60</v>
      </c>
      <c r="O55" s="11"/>
      <c r="P55" s="11"/>
      <c r="Q55" s="11"/>
    </row>
    <row r="56" spans="1:19" x14ac:dyDescent="0.3">
      <c r="L56" s="11"/>
      <c r="M56" s="11"/>
      <c r="N56" s="11"/>
      <c r="O56" s="11"/>
      <c r="P56" s="11"/>
    </row>
    <row r="57" spans="1:19" x14ac:dyDescent="0.3">
      <c r="L57" s="12" t="s">
        <v>61</v>
      </c>
      <c r="M57" s="11"/>
      <c r="N57" s="11" t="s">
        <v>62</v>
      </c>
      <c r="O57" s="11"/>
      <c r="P57" s="11"/>
    </row>
    <row r="60" spans="1:19" x14ac:dyDescent="0.3">
      <c r="L60" t="s">
        <v>77</v>
      </c>
    </row>
    <row r="61" spans="1:19" x14ac:dyDescent="0.3">
      <c r="L61" t="s">
        <v>78</v>
      </c>
    </row>
    <row r="62" spans="1:19" x14ac:dyDescent="0.3">
      <c r="A62" t="s">
        <v>63</v>
      </c>
    </row>
  </sheetData>
  <conditionalFormatting sqref="B19:AC19">
    <cfRule type="cellIs" dxfId="2" priority="1" operator="lessThanOrEqual">
      <formula>1</formula>
    </cfRule>
    <cfRule type="cellIs" dxfId="1" priority="2" operator="greaterThan">
      <formula>2</formula>
    </cfRule>
    <cfRule type="cellIs" dxfId="0" priority="3" operator="between">
      <formula>1</formula>
      <formula>2</formula>
    </cfRule>
  </conditionalFormatting>
  <pageMargins left="0.7" right="0.7" top="0.78740157499999996" bottom="0.78740157499999996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Nordstad</dc:creator>
  <cp:lastModifiedBy>Lena Nolte</cp:lastModifiedBy>
  <dcterms:created xsi:type="dcterms:W3CDTF">2021-02-10T15:50:36Z</dcterms:created>
  <dcterms:modified xsi:type="dcterms:W3CDTF">2022-08-19T09:42:59Z</dcterms:modified>
</cp:coreProperties>
</file>